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worksheets/sheet37.xml" ContentType="application/vnd.openxmlformats-officedocument.spreadsheetml.worksheet+xml"/>
  <Override PartName="/xl/drawings/drawing30.xml" ContentType="application/vnd.openxmlformats-officedocument.drawing+xml"/>
  <Override PartName="/xl/worksheets/sheet38.xml" ContentType="application/vnd.openxmlformats-officedocument.spreadsheetml.worksheet+xml"/>
  <Override PartName="/xl/drawings/drawing31.xml" ContentType="application/vnd.openxmlformats-officedocument.drawing+xml"/>
  <Override PartName="/xl/worksheets/sheet39.xml" ContentType="application/vnd.openxmlformats-officedocument.spreadsheetml.worksheet+xml"/>
  <Override PartName="/xl/drawings/drawing32.xml" ContentType="application/vnd.openxmlformats-officedocument.drawing+xml"/>
  <Override PartName="/xl/worksheets/sheet40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3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0" windowWidth="10695" windowHeight="8100" tabRatio="841" activeTab="0"/>
  </bookViews>
  <sheets>
    <sheet name="Portada" sheetId="1" r:id="rId1"/>
    <sheet name="Nota 12" sheetId="2" r:id="rId2"/>
    <sheet name="Nota 13" sheetId="3" r:id="rId3"/>
    <sheet name="Nota 14" sheetId="4" r:id="rId4"/>
    <sheet name="Flujo Anual" sheetId="5" r:id="rId5"/>
    <sheet name="Flujo Semestral" sheetId="6" r:id="rId6"/>
    <sheet name="1502.0101" sheetId="7" r:id="rId7"/>
    <sheet name="1502.0102" sheetId="8" r:id="rId8"/>
    <sheet name="1503.0101" sheetId="9" r:id="rId9"/>
    <sheet name="1503.0103" sheetId="10" r:id="rId10"/>
    <sheet name="Mayorización 1503" sheetId="11" r:id="rId11"/>
    <sheet name="1503.020101" sheetId="12" r:id="rId12"/>
    <sheet name="1503.020102" sheetId="13" r:id="rId13"/>
    <sheet name="1503.020201" sheetId="14" r:id="rId14"/>
    <sheet name="1503.020202" sheetId="15" r:id="rId15"/>
    <sheet name="1503.020301" sheetId="16" r:id="rId16"/>
    <sheet name="1503.020302" sheetId="17" r:id="rId17"/>
    <sheet name="1503.020303" sheetId="18" r:id="rId18"/>
    <sheet name="1503.020402" sheetId="19" r:id="rId19"/>
    <sheet name="1503.020502" sheetId="20" r:id="rId20"/>
    <sheet name="1503.020901" sheetId="21" r:id="rId21"/>
    <sheet name="1503.020902" sheetId="22" r:id="rId22"/>
    <sheet name="1503.020904" sheetId="23" r:id="rId23"/>
    <sheet name="1503.020905" sheetId="24" r:id="rId24"/>
    <sheet name="1503.020906" sheetId="25" r:id="rId25"/>
    <sheet name="1503.020999" sheetId="26" r:id="rId26"/>
    <sheet name="1503.04" sheetId="27" r:id="rId27"/>
    <sheet name="1504.0702" sheetId="28" r:id="rId28"/>
    <sheet name="1505.0399" sheetId="29" r:id="rId29"/>
    <sheet name="1507.0201" sheetId="30" r:id="rId30"/>
    <sheet name="1507.0299" sheetId="31" r:id="rId31"/>
    <sheet name="1507.0303" sheetId="32" r:id="rId32"/>
    <sheet name="1508.0102" sheetId="33" r:id="rId33"/>
    <sheet name="oTROS" sheetId="34" r:id="rId34"/>
    <sheet name="1508.0201" sheetId="35" r:id="rId35"/>
    <sheet name="1508.0202" sheetId="36" r:id="rId36"/>
    <sheet name="1508.0301" sheetId="37" r:id="rId37"/>
    <sheet name="1508.0302" sheetId="38" r:id="rId38"/>
    <sheet name="1508.0303" sheetId="39" r:id="rId39"/>
    <sheet name="Importante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AporteHorizonte">#REF!</definedName>
    <definedName name="AporteIntegra">#REF!</definedName>
    <definedName name="AportePrima">#REF!</definedName>
    <definedName name="AporteProfuturo">#REF!</definedName>
    <definedName name="_xlnm.Print_Area" localSheetId="33">'oTROS'!$C$1:$D$57</definedName>
    <definedName name="ComisionHorizonte">#REF!</definedName>
    <definedName name="ComisionIntegra">#REF!</definedName>
    <definedName name="ComisionPrima">#REF!</definedName>
    <definedName name="ComisionProfuturo">#REF!</definedName>
    <definedName name="Horizonte">#REF!</definedName>
    <definedName name="Integra">#REF!</definedName>
    <definedName name="Ley19990">#REF!</definedName>
    <definedName name="Ley28047">#REF!</definedName>
    <definedName name="Prima">#REF!</definedName>
    <definedName name="Profuturo">#REF!</definedName>
    <definedName name="SeguroHorizonte">#REF!</definedName>
    <definedName name="SeguroIntegra">#REF!</definedName>
    <definedName name="SeguroPrima">#REF!</definedName>
    <definedName name="SeguroProfuturo">#REF!</definedName>
    <definedName name="_xlnm.Print_Titles" localSheetId="4">'Flujo Anual'!$A:$H,'Flujo Anual'!$1:$9</definedName>
    <definedName name="_xlnm.Print_Titles" localSheetId="5">'Flujo Semestral'!$A:$F,'Flujo Semestral'!$1:$9</definedName>
    <definedName name="_xlnm.Print_Titles" localSheetId="10">'Mayorización 1503'!$B:$K,'Mayorización 1503'!$1:$17</definedName>
    <definedName name="Total">#REF!</definedName>
  </definedNames>
  <calcPr fullCalcOnLoad="1"/>
</workbook>
</file>

<file path=xl/comments10.xml><?xml version="1.0" encoding="utf-8"?>
<comments xmlns="http://schemas.openxmlformats.org/spreadsheetml/2006/main">
  <authors>
    <author>CON03</author>
  </authors>
  <commentList>
    <comment ref="D12" authorId="0">
      <text>
        <r>
          <rPr>
            <b/>
            <sz val="12"/>
            <rFont val="Tahoma"/>
            <family val="2"/>
          </rPr>
          <t>Antigua Cta:
331.01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CON03</author>
  </authors>
  <commentList>
    <comment ref="D13" authorId="0">
      <text>
        <r>
          <rPr>
            <b/>
            <sz val="12"/>
            <rFont val="Tahoma"/>
            <family val="2"/>
          </rPr>
          <t>Antigua Cta:
332.0301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CON03</author>
  </authors>
  <commentList>
    <comment ref="D13" authorId="0">
      <text>
        <r>
          <rPr>
            <b/>
            <sz val="12"/>
            <rFont val="Tahoma"/>
            <family val="2"/>
          </rPr>
          <t>Antigua Cta:
332.0301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CON03</author>
  </authors>
  <commentList>
    <comment ref="D13" authorId="0">
      <text>
        <r>
          <rPr>
            <b/>
            <sz val="12"/>
            <rFont val="Tahoma"/>
            <family val="2"/>
          </rPr>
          <t>Antigua Cta.
361.01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CON03</author>
  </authors>
  <commentList>
    <comment ref="D13" authorId="0">
      <text>
        <r>
          <rPr>
            <b/>
            <sz val="12"/>
            <rFont val="Tahoma"/>
            <family val="2"/>
          </rPr>
          <t>Antigua Cta.
361.01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CON03</author>
  </authors>
  <commentList>
    <comment ref="D13" authorId="0">
      <text>
        <r>
          <rPr>
            <b/>
            <sz val="12"/>
            <rFont val="Tahoma"/>
            <family val="2"/>
          </rPr>
          <t xml:space="preserve">Antigua Cta.
341.04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SIAF</author>
  </authors>
  <commentList>
    <comment ref="D15" authorId="0">
      <text>
        <r>
          <rPr>
            <b/>
            <sz val="8"/>
            <rFont val="Tahoma"/>
            <family val="2"/>
          </rPr>
          <t>SIAF:</t>
        </r>
        <r>
          <rPr>
            <sz val="8"/>
            <rFont val="Tahoma"/>
            <family val="2"/>
          </rPr>
          <t xml:space="preserve">
Viene del Análisis Cuenta Registro
</t>
        </r>
      </text>
    </comment>
    <comment ref="D42" authorId="0">
      <text>
        <r>
          <rPr>
            <b/>
            <sz val="8"/>
            <rFont val="Tahoma"/>
            <family val="2"/>
          </rPr>
          <t>SIAF:</t>
        </r>
        <r>
          <rPr>
            <sz val="8"/>
            <rFont val="Tahoma"/>
            <family val="2"/>
          </rPr>
          <t xml:space="preserve">
Viene del Análisis Cuenta Registro
</t>
        </r>
      </text>
    </comment>
    <comment ref="F21" authorId="0">
      <text>
        <r>
          <rPr>
            <b/>
            <sz val="8"/>
            <rFont val="Tahoma"/>
            <family val="2"/>
          </rPr>
          <t>SIAF:</t>
        </r>
        <r>
          <rPr>
            <sz val="8"/>
            <rFont val="Tahoma"/>
            <family val="2"/>
          </rPr>
          <t xml:space="preserve">
1202.0802  (Responsabilidad Fiscal)</t>
        </r>
      </text>
    </comment>
    <comment ref="G21" authorId="0">
      <text>
        <r>
          <rPr>
            <b/>
            <sz val="8"/>
            <rFont val="Tahoma"/>
            <family val="2"/>
          </rPr>
          <t>SIAF:</t>
        </r>
        <r>
          <rPr>
            <sz val="8"/>
            <rFont val="Tahoma"/>
            <family val="2"/>
          </rPr>
          <t xml:space="preserve">
1202.98 (Botica Universitaria)
</t>
        </r>
      </text>
    </comment>
  </commentList>
</comments>
</file>

<file path=xl/comments9.xml><?xml version="1.0" encoding="utf-8"?>
<comments xmlns="http://schemas.openxmlformats.org/spreadsheetml/2006/main">
  <authors>
    <author>CON03</author>
  </authors>
  <commentList>
    <comment ref="D12" authorId="0">
      <text>
        <r>
          <rPr>
            <b/>
            <sz val="12"/>
            <rFont val="Tahoma"/>
            <family val="2"/>
          </rPr>
          <t>Antigua Cta:
332.02.01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<sst xmlns="http://schemas.openxmlformats.org/spreadsheetml/2006/main" count="2006" uniqueCount="328">
  <si>
    <t xml:space="preserve">Universidad Nacional de la Amazonía Peruana </t>
  </si>
  <si>
    <t>Oficina Ejecutiva de Contabilidad</t>
  </si>
  <si>
    <t>Importante</t>
  </si>
  <si>
    <t>Versión 1.0 Copyrigth © 2009</t>
  </si>
  <si>
    <t>Esta aplicación contiene funciones Lógicas y vinculos.  En general, las macros y vinculos están asociadas a botones 
La Presente aplicacón es de uso exclusivo del Proveedor, cualquier alteración o daño que cause al sistema, será registrado en el mismo y notificado al usuario.
Versión 1.0 Copyrigth © 2009                                Derechos Reservados</t>
  </si>
  <si>
    <t>INSTRUCTIVO Nº 23</t>
  </si>
  <si>
    <t>ANALISIS DE LAS CUENTAS PARA FORMULAR LOS ESTADOS FINANCIEROS - INSTRUCTIVO Nº 23</t>
  </si>
  <si>
    <t>HOJA DE TRABAJO</t>
  </si>
  <si>
    <t>(Ejercicio 2009)</t>
  </si>
  <si>
    <t>DETALLE</t>
  </si>
  <si>
    <t xml:space="preserve">DEBE </t>
  </si>
  <si>
    <t>HABER</t>
  </si>
  <si>
    <t xml:space="preserve">VALOR                                    LIBRO </t>
  </si>
  <si>
    <t>SALDO                                           SEGÚN MAYOR</t>
  </si>
  <si>
    <t>VALOR                                         LIBRO RED.</t>
  </si>
  <si>
    <t>BALANCE                                  CONSTR.</t>
  </si>
  <si>
    <t>SALDO DEL AÑO ANTERIOR</t>
  </si>
  <si>
    <t>NETO SAA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</si>
  <si>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</si>
  <si>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</si>
  <si>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</si>
  <si>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</si>
  <si>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</si>
  <si>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</si>
  <si>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</si>
  <si>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</si>
  <si>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SETIEMBRE</t>
  </si>
  <si>
    <t>OCTUBRE</t>
  </si>
  <si>
    <t>NOVIEMBRE</t>
  </si>
  <si>
    <t>DICIEMBRE</t>
  </si>
  <si>
    <t>TOTAL</t>
  </si>
  <si>
    <t>S.A.A</t>
  </si>
  <si>
    <t>ELABORADO POR</t>
  </si>
  <si>
    <t>APROBADO POR</t>
  </si>
  <si>
    <t>WILLY A. VASQUEZ AMPUERO</t>
  </si>
  <si>
    <t>CPC. CLOVIS M. VEGA SANDI</t>
  </si>
  <si>
    <t>Sin Movimiento</t>
  </si>
  <si>
    <t>S.E</t>
  </si>
  <si>
    <t>15  ACTIVOS FIJOS</t>
  </si>
  <si>
    <t>1502:  ACTIVOS NO PRODUCTIVOS</t>
  </si>
  <si>
    <t>1502.01:  TIERRAS Y TERRENOS</t>
  </si>
  <si>
    <t>1503:  VEHÍCULOS, MAQUINARIAS Y OTROS</t>
  </si>
  <si>
    <t>1503.01:  VEHÍCULOS</t>
  </si>
  <si>
    <t>ANALISIS:  1503.0101  PARA TRANSPORTE TERRESTRE</t>
  </si>
  <si>
    <t>ANALISIS:  1503.0103  PARA TRANSPORTE ACUATICO</t>
  </si>
  <si>
    <t>1503.02:  MAQUINARIA, EQUIPO, MOBILIARIO Y OTROS</t>
  </si>
  <si>
    <t>1503.0201:  PARA OFICINA</t>
  </si>
  <si>
    <t>ANALISIS:  1503.020102  MOBILIARIO DE OFICINA</t>
  </si>
  <si>
    <t>ANALISIS:  1503.020301  EQUIPOS COMPUTACIONALES Y PERIFERICOS</t>
  </si>
  <si>
    <t>1503.0203:  EQUIPOS INFORMÁTICOS Y DE COMUNICACIÓN</t>
  </si>
  <si>
    <t>ANALISIS:  1503.020303  EQUIPOS DE TELECOMUNICACIONES</t>
  </si>
  <si>
    <t>FEBRERO N/C Nº 093 del 25/02/09: Ing. Al Almacen Pend x Recibir</t>
  </si>
  <si>
    <t>ANALISIS:  1503.020101  MAQUINAS Y EQUIPOS DE OFICINA</t>
  </si>
  <si>
    <t>ANALISIS:  1503.020201  MAQUINAS Y EQUIPOS EDUCATIVOS</t>
  </si>
  <si>
    <t>ANALISIS:  1503.020202  MOBILIARIO EDUCATIVO</t>
  </si>
  <si>
    <t>ANALISIS:  1503.020502  EQUIPOS DE USO AGRICOLA Y PESQUERO</t>
  </si>
  <si>
    <t>ANALISIS:  1503.020901  AIRE ACONDICIONADO Y REFRIGERACION</t>
  </si>
  <si>
    <t>1503.0209:  MAQUINARIA Y EQUIPO DIVERSOS</t>
  </si>
  <si>
    <t>1503.0205:  MOBILIARIO Y EQUIPO DE USO AGRICOLA Y PESQUERO</t>
  </si>
  <si>
    <t>ANALISIS:  1503.020902  ASEO, LIMPIEZA Y COCINA</t>
  </si>
  <si>
    <t>ANALISIS:  1503.020904  ELECTRICIDAD Y ELECTRÓNICA</t>
  </si>
  <si>
    <t>ANALISIS:  1503.020905  EQUIPOS E INSTRUMENTOS DE MEDICIÓN</t>
  </si>
  <si>
    <t>ANALISIS:  1503.020906  EQUIPOS PARA VEHÍCULOS</t>
  </si>
  <si>
    <t xml:space="preserve">ANALISIS:  1503.020999  MAQUINARIAS, EQUIPOS Y OTRAS UNIDADES POR </t>
  </si>
  <si>
    <t>RECIBIR</t>
  </si>
  <si>
    <t>1504:  INVERSIONES INTANGIBLES</t>
  </si>
  <si>
    <t>1504.07:  OTRAS INVERSIONES INTANGIBLES</t>
  </si>
  <si>
    <t>ANALISIS:  1504.0702  GASTOS POR LA COMPRA DE BIENES</t>
  </si>
  <si>
    <t>1505:  ESTUDIOS Y PROYECTOS</t>
  </si>
  <si>
    <t>ANALISIS:  1505.0399  OTROS GASTOS</t>
  </si>
  <si>
    <t>1507:  OTROS ACTIVOS</t>
  </si>
  <si>
    <t>1507.02:  BIENES CULTURALES</t>
  </si>
  <si>
    <t>ANALISIS:  1507.0201  LIBROS Y TEXTOS PARA BIBLIOTECAS</t>
  </si>
  <si>
    <t>ANALISIS:  1507.0299  OTROS BIENES CULTURALES</t>
  </si>
  <si>
    <t>ANALISIS:  1507.0303  SOFTWARE</t>
  </si>
  <si>
    <t>1508:  DEPRECIACIÓN, AMORTIZACIÓN Y AGOTAMIENTO</t>
  </si>
  <si>
    <t>1508.01:  DEPRECIACIÓN ACUMULADA, EDIFICIOS Y ESTRUCTURAS</t>
  </si>
  <si>
    <t>ANALISIS:  1508.0102  EDIFICIOS O UNIDADES NO RESIDENCIALES</t>
  </si>
  <si>
    <t>ANALISIS:  1508.0201  VEHÍCULO</t>
  </si>
  <si>
    <t>1508.02:  DEPRECIACIÓN ACUMULADA DE VEHÍCULO, MAQUINARIAS Y OTROS</t>
  </si>
  <si>
    <t>ANALISIS:  1508.0202  MAQUINARIA, EQUIPO, MOBILIARIO Y OTROS</t>
  </si>
  <si>
    <t>1508.03:  AMORTIZACIÓN ACUMULADA DE INTANGIBLES</t>
  </si>
  <si>
    <t>ANALISIS:  1508.0302  INVERSIONES INTANGIBLES</t>
  </si>
  <si>
    <t>ANALISIS:  1508.0303  OTROS ACTIVOS INTANGIBLES</t>
  </si>
  <si>
    <r>
      <t xml:space="preserve">Pliego           :  </t>
    </r>
    <r>
      <rPr>
        <b/>
        <sz val="10"/>
        <rFont val="Times New Roman"/>
        <family val="1"/>
      </rPr>
      <t>U. N. de la Amazonía Peruana</t>
    </r>
  </si>
  <si>
    <r>
      <t xml:space="preserve">U. Ejecutora :  </t>
    </r>
    <r>
      <rPr>
        <b/>
        <sz val="10"/>
        <rFont val="Times New Roman"/>
        <family val="1"/>
      </rPr>
      <t>Universidad Nacional de la Amazonía Peruana</t>
    </r>
  </si>
  <si>
    <t>Sistema de Análisis de las Cuentas Para los Estados Financieros</t>
  </si>
  <si>
    <t>Versión 1.0</t>
  </si>
  <si>
    <t>ANALISIS:  1503.020999  MAQUINARIAS, EQUIPOS Y MOBILIRIOS DE OTROS</t>
  </si>
  <si>
    <t>Pago por Construcciones en curso</t>
  </si>
  <si>
    <t>Total Construcciones en Curso</t>
  </si>
  <si>
    <t>Pago por compra de Inmueble Maquinareia y Equipo</t>
  </si>
  <si>
    <t>Total Compra de Inmueble, Maq. Y Equip.</t>
  </si>
  <si>
    <t>B.  Activiudades de Inversión</t>
  </si>
  <si>
    <t>Pago por Compras de otras Cuentas del Activo</t>
  </si>
  <si>
    <t>Total Compras de Otras Ctas. Del Activo</t>
  </si>
  <si>
    <t>Donaciones y Transferencias de Capital Recibidas</t>
  </si>
  <si>
    <t>Total Donac. Y Tranf. De Capital Recibidas</t>
  </si>
  <si>
    <t>C.  Actividades de Financiamiento</t>
  </si>
  <si>
    <t>Total Otros</t>
  </si>
  <si>
    <t>Total Donac. Y Transferencias</t>
  </si>
  <si>
    <t>Total Cob. De Venta de Bs. Y Servic.</t>
  </si>
  <si>
    <t>A.  ACTIVIDADES DE OPERACIÓN</t>
  </si>
  <si>
    <t>ENTRADAS DE EFECTIVO</t>
  </si>
  <si>
    <t>ACTIVIDAD DE OPERACIÓN</t>
  </si>
  <si>
    <t>Conceptos</t>
  </si>
  <si>
    <t>Al 30/06/2009</t>
  </si>
  <si>
    <t xml:space="preserve">Compromisos Gast. Corrientes : T.P.      (RO+RD)            </t>
  </si>
  <si>
    <t xml:space="preserve">Ingresos Financieros                                         </t>
  </si>
  <si>
    <t xml:space="preserve">Ingresos Extraordinarios                                    </t>
  </si>
  <si>
    <t xml:space="preserve">Ingresos de Ejercicios Anteriores                       </t>
  </si>
  <si>
    <t xml:space="preserve">Cobranza de otras cuentas x cobrar                    </t>
  </si>
  <si>
    <t>Total de Entradas en Efectivo</t>
  </si>
  <si>
    <t>SALIDAS DE EFECTIVO</t>
  </si>
  <si>
    <t xml:space="preserve">Gastos de Pers./Pago de Bienes social. </t>
  </si>
  <si>
    <t>Total de Salidas de Efectivo</t>
  </si>
  <si>
    <t>ACTIVIDAD DE FINANCIAMIENTO</t>
  </si>
  <si>
    <t>Comprom. de Gast. de Capital : T.P.   (RO+RD)</t>
  </si>
  <si>
    <t>Transferencias de Capital Entregados: Depositos sin Giro de Cheque a la DGTP ( Viene Conci. Enlace )</t>
  </si>
  <si>
    <t xml:space="preserve">Total de Salidas de Efectivo </t>
  </si>
  <si>
    <t>Otros Ingresos - Cheques pagados ejercicios anteriores - Corrientes</t>
  </si>
  <si>
    <t>Otros Ingresos - Cheques pagados ejercicios anteriores - Capital</t>
  </si>
  <si>
    <t>Transf. Corrientes y Remesas Corrientes  Recibidas:4402.02  Giro sin cheque (082)</t>
  </si>
  <si>
    <t>A Otras Organizaciones</t>
  </si>
  <si>
    <t>A Estudiantes</t>
  </si>
  <si>
    <t xml:space="preserve">A Investigadores Científicos </t>
  </si>
  <si>
    <t>A Personas Naturales</t>
  </si>
  <si>
    <t xml:space="preserve">Derechos Administrativos </t>
  </si>
  <si>
    <t>Otros Gastos Diversos</t>
  </si>
  <si>
    <t>Total Explicación de Otros</t>
  </si>
  <si>
    <t>Total Pago de Otras Retrib. Y Comp.</t>
  </si>
  <si>
    <t>(EN NUEVOS SOLES)</t>
  </si>
  <si>
    <t>Gastos en Bienes y Servicios</t>
  </si>
  <si>
    <t xml:space="preserve">Anexo Explicativo al Balance y Estado de Gestión </t>
  </si>
  <si>
    <t>Para Formular el Estado de Flujo de Efectivo</t>
  </si>
  <si>
    <t>Universidad Nacional de la Amazonía Peruana</t>
  </si>
  <si>
    <t>CONCEPTOS</t>
  </si>
  <si>
    <t>Total Pago Rem y Oblig. Sociales</t>
  </si>
  <si>
    <t xml:space="preserve">D.  Aumento (Disminución) Del Efectivo y Equivalente de Efectivo </t>
  </si>
  <si>
    <t>E.  Saldo Efectivo y Equivalente de Efectivo al Inicio del Ejercicio</t>
  </si>
  <si>
    <t>F.  Saldo Efectivo y Equivalente de Efectivo al Finalizar del Ejercicio</t>
  </si>
  <si>
    <t>Aumento (Disminución) del Efectivo y Equivalente 
de Efectivo Proveniente de Actividad de Operación</t>
  </si>
  <si>
    <t>Aumento (Disminución) del Efectivo y Equivalente 
de Efectivo Proveniente de Actividad de Inversión</t>
  </si>
  <si>
    <t>Aumento (Disminución) del Efectivo y Equivalente 
de Efectivo Proveniente de Actividad de Financiamiento</t>
  </si>
  <si>
    <t>ANEXO EXPLICATIVO AL BALANCE Y ESTADO DE GESTIÓN PARA</t>
  </si>
  <si>
    <r>
      <t>GESTIÓN PARA FORMULAR EL ESTADO DE FLUJO DE EFECTIVO AL:</t>
    </r>
    <r>
      <rPr>
        <b/>
        <i/>
        <sz val="11"/>
        <rFont val="Times New Roman"/>
        <family val="1"/>
      </rPr>
      <t xml:space="preserve"> 20/06/2009</t>
    </r>
  </si>
  <si>
    <t>ANEXO EF - 4</t>
  </si>
  <si>
    <t>ANALISIS:  1503.020402  EQUIPO</t>
  </si>
  <si>
    <t>1503.0204:  MOBILIARIO, EQUIPOS Y APARATOS MÉDICOS</t>
  </si>
  <si>
    <t>N/C: 916 del 31/12/2009: B de K complet. Depreciados</t>
  </si>
  <si>
    <t>N/C: 918 del 31/12/2009: B de K complet. Deprec. en Exceso</t>
  </si>
  <si>
    <t>N/C: 919 del 31/12/2009: B de K complet. Depreciados</t>
  </si>
  <si>
    <t>N/C: 921 del 31/12/2009: B de K complet. Depreciados</t>
  </si>
  <si>
    <t>N/C: 923 del 31/12/2009: B de K complet. Depreciados</t>
  </si>
  <si>
    <t>N/C: 925 del 31/12/2009: B de K complet. Depreciados</t>
  </si>
  <si>
    <t>N/C: 927 del 31/12/2009: B de K complet. Depreciados</t>
  </si>
  <si>
    <t>N/C: 929 del 31/12/2009: B de K complet. Depreciados</t>
  </si>
  <si>
    <t>N/C: 931 del 31/12/2009: B de K complet. Depreciados</t>
  </si>
  <si>
    <t>N/C: 933 del 31/12/2009: B de K complet. Depreciados</t>
  </si>
  <si>
    <t>N/C: 935 del 31/12/2009: B de K complet. Depreciados</t>
  </si>
  <si>
    <t>N/C: 937 del 31/12/2009: B de K complet. Depreciados</t>
  </si>
  <si>
    <t>ANALISIS:  1503.020302  EQUIPOS DE COMUNICACIONES PARA REDES</t>
  </si>
  <si>
    <t>N/C: 931 del 31/12/2009: B de K complet. Deprec. (10%)</t>
  </si>
  <si>
    <t>N/C Nº 167 del 31/03/09. Por el Costo Neto Ret. Inv. Intg / No conv. En obra</t>
  </si>
  <si>
    <t>N/C Nº 169 del 31/03/09: Por el Costo Neto Ret. Inv. Intg / Lic Uso Software</t>
  </si>
  <si>
    <t>Total</t>
  </si>
  <si>
    <t>ANALISIS:  1508.0301  ESTUDIOS Y PROYECTOS</t>
  </si>
  <si>
    <t>DICIEMBRE: N/C Nº 968 del 31/12/09 Traslado Cta. De Saldo</t>
  </si>
  <si>
    <t>Reclasf. AA</t>
  </si>
  <si>
    <t>N/C Nº 093 del 25/02/09: Ing. Al Almacen Pend x Recibir</t>
  </si>
  <si>
    <t>RESUMEN DE MOVIMIENTOS Y SALDDOS ACUMULADOS</t>
  </si>
  <si>
    <t>Ejercicio - 2009</t>
  </si>
  <si>
    <t>MOVIMIENTO</t>
  </si>
  <si>
    <t>DEBE</t>
  </si>
  <si>
    <t>1503:   VEHÍCULOS, MAQUINAS Y OTROS</t>
  </si>
  <si>
    <t>1503.02</t>
  </si>
  <si>
    <t>Maquinaria, Equipo, Mobiliario y Otros</t>
  </si>
  <si>
    <t>1503.0201</t>
  </si>
  <si>
    <t>Para Oficina</t>
  </si>
  <si>
    <t>1503.020101</t>
  </si>
  <si>
    <t>Maquinas y Equipos de Oficina</t>
  </si>
  <si>
    <t>1503.020102</t>
  </si>
  <si>
    <t>Mobiliario de Oficina</t>
  </si>
  <si>
    <t>Saldo Año Anterior</t>
  </si>
  <si>
    <t>Salida de Efectivo</t>
  </si>
  <si>
    <t>Sub Total</t>
  </si>
  <si>
    <t>Total Cta: 1503.0201</t>
  </si>
  <si>
    <t>Total Cta: 1503.0202</t>
  </si>
  <si>
    <t>1503.020201</t>
  </si>
  <si>
    <t>Maquinas y Equipos Educativos</t>
  </si>
  <si>
    <t>1503.020202</t>
  </si>
  <si>
    <t>1503.0202</t>
  </si>
  <si>
    <t>Para Instalaciones Educativas</t>
  </si>
  <si>
    <t>Mobiliario Educativo</t>
  </si>
  <si>
    <t>1503.0203</t>
  </si>
  <si>
    <t>Equipos Informáticos y de Comunicaciones</t>
  </si>
  <si>
    <t>1503.020301</t>
  </si>
  <si>
    <t>Equipos Computacionales y Periféricos</t>
  </si>
  <si>
    <t>1503.020302</t>
  </si>
  <si>
    <t>Equipos de Comunicaciones para Redes</t>
  </si>
  <si>
    <t>1503.020303</t>
  </si>
  <si>
    <t>Equipos de Telecomunicaciones</t>
  </si>
  <si>
    <t>Total Cta: 1503.0203</t>
  </si>
  <si>
    <t>1503.0204</t>
  </si>
  <si>
    <t>Mobiliario, Equipo y Aparatos Médicos</t>
  </si>
  <si>
    <t>1503.020402</t>
  </si>
  <si>
    <t>Equipo</t>
  </si>
  <si>
    <t>1503.0205</t>
  </si>
  <si>
    <t>Mobiliario y Equipo de Uso Agrícola y Pesquero</t>
  </si>
  <si>
    <t>1503.020502</t>
  </si>
  <si>
    <t>Equipo de Uso Agrícola y Pesquero</t>
  </si>
  <si>
    <t>1503.0209</t>
  </si>
  <si>
    <t>Maquinaria y Equipos Diversos</t>
  </si>
  <si>
    <t>1503.020901</t>
  </si>
  <si>
    <t>Aire Acondicionado y Refrigeración</t>
  </si>
  <si>
    <t>1503.020902</t>
  </si>
  <si>
    <t>Aseo, Limpieza y Cocina</t>
  </si>
  <si>
    <t>Total Cta: 1503.0209</t>
  </si>
  <si>
    <t>1503.020904</t>
  </si>
  <si>
    <t>Electricidad y Electrónica</t>
  </si>
  <si>
    <t>1503.020905</t>
  </si>
  <si>
    <t>Equipos e Instrumentos de Medición</t>
  </si>
  <si>
    <t>1503.020906</t>
  </si>
  <si>
    <t>Equipos para Vehículos</t>
  </si>
  <si>
    <t>1503.020999</t>
  </si>
  <si>
    <t>Maquinarías, Equipos y Mobiliarios de Otras</t>
  </si>
  <si>
    <t>Total Maquinaria, Equipo, Mobiliario y Otros</t>
  </si>
  <si>
    <t>1503.04</t>
  </si>
  <si>
    <t>Vehículos. Maquinarias y Otras Unds Por Recibir</t>
  </si>
  <si>
    <t>Total Cta: 1503.04</t>
  </si>
  <si>
    <t>Total Vehículos, Maq y Otras Unds Por Recib</t>
  </si>
  <si>
    <t>1503.01</t>
  </si>
  <si>
    <t>Vehículos</t>
  </si>
  <si>
    <t>1503.0101</t>
  </si>
  <si>
    <t>Para Transporte Terrestre</t>
  </si>
  <si>
    <t>Reclasificación</t>
  </si>
  <si>
    <t>1503.0103</t>
  </si>
  <si>
    <t>Para Transporte Acuático</t>
  </si>
  <si>
    <t>Total Cta: 1503.01</t>
  </si>
  <si>
    <t>Total Vehículos</t>
  </si>
  <si>
    <t>ANALISIS:  1502.0101  TERRENOS URBANOS</t>
  </si>
  <si>
    <t>ANALISIS:  1502.0102  TERRENOS RURALES</t>
  </si>
  <si>
    <t>Clase Activo</t>
  </si>
  <si>
    <t>Año 2009</t>
  </si>
  <si>
    <t>Año 2008</t>
  </si>
  <si>
    <t>Variacion</t>
  </si>
  <si>
    <t xml:space="preserve">Valor Bruto </t>
  </si>
  <si>
    <t>Dep. Acum.</t>
  </si>
  <si>
    <t xml:space="preserve">Valor Neto </t>
  </si>
  <si>
    <t>* Instalaciones Educativas</t>
  </si>
  <si>
    <t>* Edificios Administrativos</t>
  </si>
  <si>
    <t>SubTotal:  Edificios o Unid. No Residenciales</t>
  </si>
  <si>
    <t>Construcciones en Curso</t>
  </si>
  <si>
    <t>Tierras y Terrenos</t>
  </si>
  <si>
    <t>* Vehículo Para Transporte Acuático</t>
  </si>
  <si>
    <t>* Vehículo Para Transporte Terrestre</t>
  </si>
  <si>
    <t>Sub Total: Vehículo</t>
  </si>
  <si>
    <t>Vehículo</t>
  </si>
  <si>
    <t>Maquinaria, Equipos, Mobiliario y Otros</t>
  </si>
  <si>
    <t>* Mobiliario de Oficina</t>
  </si>
  <si>
    <t>* Maquinaria y Equipos de Oficina</t>
  </si>
  <si>
    <t xml:space="preserve">* Maquinaria y Equipos Educativos </t>
  </si>
  <si>
    <t>* Mobiliario Educativo</t>
  </si>
  <si>
    <t>* Equipòs Computacionales y Periféricos</t>
  </si>
  <si>
    <t>* Equipos de Telecomunicaciones</t>
  </si>
  <si>
    <t>* Maquinaria y Equipos Diversos</t>
  </si>
  <si>
    <t>* Mobiliario y Equipo de Uso Agrícola y Pesquero</t>
  </si>
  <si>
    <t>Total: Maquinaria, Equip. Mob. Y Otros</t>
  </si>
  <si>
    <t>* Para Oficina</t>
  </si>
  <si>
    <t>* Para Instalaciones Educativas</t>
  </si>
  <si>
    <t>* Equipos Informáticos y de Comunicaciones</t>
  </si>
  <si>
    <t>* Vehículos, Maquinarias y Otras Unidades Por Recibir</t>
  </si>
  <si>
    <t>Vehículos, Maquinarias y Otras Unidades Por Recibir</t>
  </si>
  <si>
    <t>* Mobiliario, Equipo y Aparatos Médicos</t>
  </si>
  <si>
    <t>* EDIFICIOS O UNIDADES NO RESIDENCIALES</t>
  </si>
  <si>
    <t>* CONSTRUCCIONES EN CURSO</t>
  </si>
  <si>
    <t>* TIERRAS Y TERRENOS</t>
  </si>
  <si>
    <t>VALIDACION</t>
  </si>
  <si>
    <t>Inversiones Intangibles</t>
  </si>
  <si>
    <t>* Otras Inversiones Intangibles</t>
  </si>
  <si>
    <t>Sub Total: Inversiones Intangibles</t>
  </si>
  <si>
    <t>Estudios y Proyectos</t>
  </si>
  <si>
    <t>* Otras Gastos de Activos no Financieros</t>
  </si>
  <si>
    <t>* VEHICULOS</t>
  </si>
  <si>
    <t>* MAQUINARIA, EQUIPO, MOBILIARIO Y OTROS</t>
  </si>
  <si>
    <t>* VEHICULOS, MAQ. Y OTRAS UNIDADES POR RECIBIR</t>
  </si>
  <si>
    <t>* INVERSIONES INTANGIBLES</t>
  </si>
  <si>
    <t>* ESTUDIOS Y PROYECTOS</t>
  </si>
  <si>
    <t>* BIENES CULTURALES</t>
  </si>
  <si>
    <t>* ACTIVOS INTANGIBLES</t>
  </si>
  <si>
    <t>Bienes Culturales</t>
  </si>
  <si>
    <t>* Libros y Textos Para Biblioteca</t>
  </si>
  <si>
    <t>* Otros Bienes Culturales</t>
  </si>
  <si>
    <t>Sub Total: Estudios y Proyectos</t>
  </si>
  <si>
    <t>Activos Intangibles</t>
  </si>
  <si>
    <t>* Software</t>
  </si>
  <si>
    <t>Al 31/12/2009</t>
  </si>
  <si>
    <t>ANÁLISIS:  4303.030104  DERECHOS DE MATRÍCULA</t>
  </si>
  <si>
    <t>ANALISIS:  5301.020102  TEXTILES Y ACABADOS TEXTILES</t>
  </si>
  <si>
    <t>ANALISIS   5301.0699  OTROS ACCESORIOS Y REPUESTOS</t>
  </si>
  <si>
    <t>ANALISIS   5302.010102  VIATICOS Y ASIGNACIONES POR COMISIÓN DE SERVICIOS</t>
  </si>
  <si>
    <t>ANALISIS   5302.010199  OTROS GASTOS</t>
  </si>
  <si>
    <t>ANALISIS:  5302.050104  DE MAQUINARIAS Y EQUIPOS</t>
  </si>
  <si>
    <t>ANALISIS:  5302.050199  DE OTROS BIENES Y ACTIVOS</t>
  </si>
  <si>
    <t>ANALISIS:  5302.060303  SEGURO OBLIGATORIO ACCIDENTES DE TRANSITO - SOAT</t>
  </si>
  <si>
    <t>ANALISIS:  5302.070105  ESTUDIOS E INVESTIGACIONES</t>
  </si>
  <si>
    <t>ANALISIS:  5302.070199  OTROS SERVICIOS SIMILARES</t>
  </si>
  <si>
    <t>Total Pago a Proveedores de Bienes y Servicios</t>
  </si>
  <si>
    <t>ANALISIS:  5101.010103  PERSONAL CON CONTRATO A PLAZO FIJO (Régimen Laboral Público)</t>
  </si>
  <si>
    <t>ANALISIS:  5101.090102  AGUINALDOS</t>
  </si>
  <si>
    <t>Explicación de Otros ( * )  Ver Nota Explicativa Anexo EF-4)</t>
  </si>
  <si>
    <t>Explicación de Otros - Entradas de Efectivo  ( * )  Ver Nota Explicativa Anexo EF-4)</t>
  </si>
  <si>
    <t>Explicación de Otros - Entradas de Efectivo  ( * )  Ver Nota Explicativa Anexo EF-4</t>
  </si>
  <si>
    <t>Total Entradas</t>
  </si>
  <si>
    <t>Total Traspasos y Remesas</t>
  </si>
  <si>
    <t>ANALISIS:  3201.010102  Traspasos y Remesas - Gobierno Nacional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</si>
  <si>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</si>
  <si>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</si>
  <si>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N/C: </t>
  </si>
  <si>
    <t>ANALISIS:  3201.010101  Tesoro Público</t>
  </si>
  <si>
    <t>Al 30/06/2010</t>
  </si>
  <si>
    <t>Al 31/12/2010</t>
  </si>
  <si>
    <t>Traspasos y Remesas Corrientes Recibidas del Tesoro Público</t>
  </si>
  <si>
    <t>B.  Actividades de Inversión</t>
  </si>
  <si>
    <t>Pago por compra de Vehículos, Maquinarias y Equipo</t>
  </si>
  <si>
    <t>Traspasos y Remesas de Capital Recibidas del Tesoro Público</t>
  </si>
  <si>
    <t>Traspasos y Remesas de Capital Entregadas al Tesoro Público</t>
  </si>
  <si>
    <t>VARIACIÓN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</si>
</sst>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_);\(&quot;S/.&quot;#,##0\)"/>
    <numFmt numFmtId="165" formatCode="&quot;S/.&quot;#,##0_);[Red]\(&quot;S/.&quot;#,##0\)"/>
    <numFmt numFmtId="166" formatCode="&quot;S/.&quot;#,##0.00_);\(&quot;S/.&quot;#,##0.00\)"/>
    <numFmt numFmtId="167" formatCode="&quot;S/.&quot;#,##0.00_);[Red]\(&quot;S/.&quot;#,##0.00\)"/>
    <numFmt numFmtId="168" formatCode="_(&quot;S/.&quot;* #,##0_);_(&quot;S/.&quot;* \(#,##0\);_(&quot;S/.&quot;* &quot;-&quot;_);_(@_)"/>
    <numFmt numFmtId="169" formatCode="_(* #,##0_);_(* \(#,##0\);_(* &quot;-&quot;_);_(@_)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\ #,##0_);\(&quot;$&quot;\ #,##0\)"/>
    <numFmt numFmtId="191" formatCode="&quot;$&quot;\ #,##0_);[Red]\(&quot;$&quot;\ #,##0\)"/>
    <numFmt numFmtId="192" formatCode="&quot;$&quot;\ #,##0.00_);\(&quot;$&quot;\ #,##0.00\)"/>
    <numFmt numFmtId="193" formatCode="&quot;$&quot;\ #,##0.00_);[Red]\(&quot;$&quot;\ #,##0.00\)"/>
    <numFmt numFmtId="194" formatCode="_(&quot;$&quot;\ * #,##0_);_(&quot;$&quot;\ * \(#,##0\);_(&quot;$&quot;\ * &quot;-&quot;_);_(@_)"/>
    <numFmt numFmtId="195" formatCode="_(&quot;$&quot;\ * #,##0.00_);_(&quot;$&quot;\ * \(#,##0.00\);_(&quot;$&quot;\ * &quot;-&quot;??_);_(@_)"/>
    <numFmt numFmtId="196" formatCode="0.0%"/>
    <numFmt numFmtId="197" formatCode="_(* #,##0.0_);_(* \(#,##0.0\);_(* &quot;-&quot;??_);_(@_)"/>
    <numFmt numFmtId="198" formatCode="_(* #,##0_);_(* \(#,##0\);_(* &quot;-&quot;??_);_(@_)"/>
    <numFmt numFmtId="199" formatCode="_(* #,##0.000_);_(* \(#,##0.000\);_(* &quot;-&quot;??_);_(@_)"/>
    <numFmt numFmtId="200" formatCode="0.000%"/>
    <numFmt numFmtId="201" formatCode="0.0000"/>
    <numFmt numFmtId="202" formatCode="0.000"/>
    <numFmt numFmtId="203" formatCode="0.0"/>
    <numFmt numFmtId="204" formatCode="0_);\(0\)"/>
    <numFmt numFmtId="205" formatCode="0000.0000000000"/>
    <numFmt numFmtId="206" formatCode="0.000000000"/>
    <numFmt numFmtId="207" formatCode="#,##0.00_ ;\-#,##0.00\ "/>
    <numFmt numFmtId="208" formatCode="_-* #,##0.00_-;\-* #,##0.00_-;_-* &quot;-&quot;??_-;_-@_-"/>
  </numFmts>
  <fonts count="8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22"/>
      <color indexed="63"/>
      <name val="Tahoma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0"/>
      <color indexed="62"/>
      <name val="Tahoma"/>
      <family val="2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7"/>
      <name val="Arial Rounded MT Bold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.5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sz val="10"/>
      <color indexed="56"/>
      <name val="Arial"/>
      <family val="2"/>
    </font>
    <font>
      <b/>
      <sz val="10"/>
      <color indexed="9"/>
      <name val="Verdana"/>
      <family val="0"/>
    </font>
    <font>
      <b/>
      <sz val="8"/>
      <color indexed="62"/>
      <name val="Tahoma"/>
      <family val="0"/>
    </font>
    <font>
      <b/>
      <sz val="8"/>
      <color indexed="63"/>
      <name val="Arial"/>
      <family val="0"/>
    </font>
    <font>
      <b/>
      <sz val="10"/>
      <color indexed="10"/>
      <name val="Arial"/>
      <family val="0"/>
    </font>
    <font>
      <b/>
      <sz val="8"/>
      <color indexed="9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Arial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/>
    </border>
    <border>
      <left style="thin">
        <color indexed="41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6"/>
      </top>
      <bottom style="thin">
        <color indexed="9"/>
      </bottom>
    </border>
    <border>
      <left>
        <color indexed="63"/>
      </left>
      <right style="thin">
        <color indexed="38"/>
      </right>
      <top>
        <color indexed="63"/>
      </top>
      <bottom style="thin">
        <color indexed="3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/>
    </xf>
    <xf numFmtId="22" fontId="7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indent="5"/>
    </xf>
    <xf numFmtId="0" fontId="10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left" indent="2"/>
    </xf>
    <xf numFmtId="0" fontId="7" fillId="35" borderId="0" xfId="0" applyFont="1" applyFill="1" applyAlignment="1">
      <alignment horizontal="left" indent="2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39" fontId="12" fillId="35" borderId="26" xfId="0" applyNumberFormat="1" applyFont="1" applyFill="1" applyBorder="1" applyAlignment="1">
      <alignment horizontal="center" vertical="center"/>
    </xf>
    <xf numFmtId="39" fontId="12" fillId="35" borderId="27" xfId="0" applyNumberFormat="1" applyFont="1" applyFill="1" applyBorder="1" applyAlignment="1">
      <alignment horizontal="center" vertical="justify"/>
    </xf>
    <xf numFmtId="39" fontId="12" fillId="35" borderId="28" xfId="0" applyNumberFormat="1" applyFont="1" applyFill="1" applyBorder="1" applyAlignment="1">
      <alignment horizontal="center" vertical="justify"/>
    </xf>
    <xf numFmtId="0" fontId="12" fillId="35" borderId="0" xfId="0" applyFont="1" applyFill="1" applyBorder="1" applyAlignment="1">
      <alignment horizontal="center" vertical="justify"/>
    </xf>
    <xf numFmtId="39" fontId="7" fillId="35" borderId="29" xfId="0" applyNumberFormat="1" applyFont="1" applyFill="1" applyBorder="1" applyAlignment="1">
      <alignment/>
    </xf>
    <xf numFmtId="39" fontId="7" fillId="35" borderId="27" xfId="50" applyNumberFormat="1" applyFont="1" applyFill="1" applyBorder="1" applyAlignment="1">
      <alignment/>
    </xf>
    <xf numFmtId="39" fontId="7" fillId="35" borderId="30" xfId="50" applyNumberFormat="1" applyFont="1" applyFill="1" applyBorder="1" applyAlignment="1">
      <alignment/>
    </xf>
    <xf numFmtId="39" fontId="12" fillId="35" borderId="0" xfId="48" applyNumberFormat="1" applyFont="1" applyFill="1" applyBorder="1" applyAlignment="1">
      <alignment/>
    </xf>
    <xf numFmtId="39" fontId="7" fillId="35" borderId="26" xfId="0" applyNumberFormat="1" applyFont="1" applyFill="1" applyBorder="1" applyAlignment="1">
      <alignment/>
    </xf>
    <xf numFmtId="39" fontId="12" fillId="35" borderId="26" xfId="0" applyNumberFormat="1" applyFont="1" applyFill="1" applyBorder="1" applyAlignment="1">
      <alignment/>
    </xf>
    <xf numFmtId="39" fontId="7" fillId="35" borderId="27" xfId="0" applyNumberFormat="1" applyFont="1" applyFill="1" applyBorder="1" applyAlignment="1">
      <alignment/>
    </xf>
    <xf numFmtId="39" fontId="5" fillId="35" borderId="31" xfId="0" applyNumberFormat="1" applyFont="1" applyFill="1" applyBorder="1" applyAlignment="1">
      <alignment horizontal="left"/>
    </xf>
    <xf numFmtId="39" fontId="5" fillId="35" borderId="32" xfId="0" applyNumberFormat="1" applyFont="1" applyFill="1" applyBorder="1" applyAlignment="1">
      <alignment/>
    </xf>
    <xf numFmtId="39" fontId="5" fillId="35" borderId="33" xfId="0" applyNumberFormat="1" applyFont="1" applyFill="1" applyBorder="1" applyAlignment="1">
      <alignment/>
    </xf>
    <xf numFmtId="39" fontId="5" fillId="35" borderId="0" xfId="48" applyNumberFormat="1" applyFont="1" applyFill="1" applyBorder="1" applyAlignment="1">
      <alignment/>
    </xf>
    <xf numFmtId="39" fontId="5" fillId="35" borderId="34" xfId="0" applyNumberFormat="1" applyFont="1" applyFill="1" applyBorder="1" applyAlignment="1">
      <alignment horizontal="left"/>
    </xf>
    <xf numFmtId="39" fontId="7" fillId="35" borderId="35" xfId="0" applyNumberFormat="1" applyFont="1" applyFill="1" applyBorder="1" applyAlignment="1">
      <alignment horizontal="left"/>
    </xf>
    <xf numFmtId="39" fontId="7" fillId="35" borderId="36" xfId="0" applyNumberFormat="1" applyFont="1" applyFill="1" applyBorder="1" applyAlignment="1">
      <alignment/>
    </xf>
    <xf numFmtId="39" fontId="7" fillId="35" borderId="0" xfId="48" applyNumberFormat="1" applyFont="1" applyFill="1" applyBorder="1" applyAlignment="1">
      <alignment/>
    </xf>
    <xf numFmtId="39" fontId="5" fillId="35" borderId="0" xfId="0" applyNumberFormat="1" applyFont="1" applyFill="1" applyAlignment="1">
      <alignment/>
    </xf>
    <xf numFmtId="39" fontId="5" fillId="35" borderId="0" xfId="0" applyNumberFormat="1" applyFont="1" applyFill="1" applyBorder="1" applyAlignment="1">
      <alignment/>
    </xf>
    <xf numFmtId="39" fontId="7" fillId="35" borderId="0" xfId="0" applyNumberFormat="1" applyFont="1" applyFill="1" applyAlignment="1">
      <alignment horizontal="right"/>
    </xf>
    <xf numFmtId="39" fontId="7" fillId="35" borderId="0" xfId="0" applyNumberFormat="1" applyFont="1" applyFill="1" applyAlignment="1">
      <alignment/>
    </xf>
    <xf numFmtId="39" fontId="7" fillId="35" borderId="0" xfId="0" applyNumberFormat="1" applyFont="1" applyFill="1" applyBorder="1" applyAlignment="1">
      <alignment horizontal="right"/>
    </xf>
    <xf numFmtId="39" fontId="7" fillId="35" borderId="0" xfId="0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39" fontId="7" fillId="35" borderId="0" xfId="0" applyNumberFormat="1" applyFont="1" applyFill="1" applyAlignment="1">
      <alignment horizontal="center"/>
    </xf>
    <xf numFmtId="39" fontId="5" fillId="35" borderId="0" xfId="0" applyNumberFormat="1" applyFont="1" applyFill="1" applyBorder="1" applyAlignment="1">
      <alignment horizontal="center"/>
    </xf>
    <xf numFmtId="39" fontId="5" fillId="35" borderId="0" xfId="0" applyNumberFormat="1" applyFont="1" applyFill="1" applyAlignment="1">
      <alignment horizontal="left" indent="4"/>
    </xf>
    <xf numFmtId="39" fontId="5" fillId="35" borderId="0" xfId="0" applyNumberFormat="1" applyFont="1" applyFill="1" applyAlignment="1">
      <alignment/>
    </xf>
    <xf numFmtId="39" fontId="5" fillId="35" borderId="0" xfId="0" applyNumberFormat="1" applyFont="1" applyFill="1" applyBorder="1" applyAlignment="1">
      <alignment/>
    </xf>
    <xf numFmtId="39" fontId="5" fillId="35" borderId="0" xfId="0" applyNumberFormat="1" applyFont="1" applyFill="1" applyAlignment="1">
      <alignment horizontal="left" indent="2"/>
    </xf>
    <xf numFmtId="39" fontId="5" fillId="35" borderId="0" xfId="0" applyNumberFormat="1" applyFont="1" applyFill="1" applyAlignment="1">
      <alignment horizontal="center"/>
    </xf>
    <xf numFmtId="171" fontId="5" fillId="35" borderId="0" xfId="48" applyFont="1" applyFill="1" applyAlignment="1">
      <alignment/>
    </xf>
    <xf numFmtId="39" fontId="7" fillId="35" borderId="29" xfId="48" applyNumberFormat="1" applyFont="1" applyFill="1" applyBorder="1" applyAlignment="1">
      <alignment horizontal="right"/>
    </xf>
    <xf numFmtId="39" fontId="7" fillId="35" borderId="26" xfId="48" applyNumberFormat="1" applyFont="1" applyFill="1" applyBorder="1" applyAlignment="1">
      <alignment horizontal="right"/>
    </xf>
    <xf numFmtId="39" fontId="5" fillId="35" borderId="31" xfId="48" applyNumberFormat="1" applyFont="1" applyFill="1" applyBorder="1" applyAlignment="1">
      <alignment horizontal="right"/>
    </xf>
    <xf numFmtId="39" fontId="5" fillId="35" borderId="34" xfId="48" applyNumberFormat="1" applyFont="1" applyFill="1" applyBorder="1" applyAlignment="1">
      <alignment horizontal="right"/>
    </xf>
    <xf numFmtId="39" fontId="7" fillId="35" borderId="36" xfId="48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71" fontId="5" fillId="35" borderId="0" xfId="48" applyFont="1" applyFill="1" applyAlignment="1">
      <alignment/>
    </xf>
    <xf numFmtId="171" fontId="5" fillId="35" borderId="0" xfId="48" applyFont="1" applyFill="1" applyBorder="1" applyAlignment="1">
      <alignment/>
    </xf>
    <xf numFmtId="0" fontId="5" fillId="35" borderId="0" xfId="0" applyFont="1" applyFill="1" applyAlignment="1" quotePrefix="1">
      <alignment/>
    </xf>
    <xf numFmtId="0" fontId="11" fillId="35" borderId="0" xfId="0" applyFont="1" applyFill="1" applyAlignment="1">
      <alignment horizontal="left" vertical="center" wrapText="1" indent="2"/>
    </xf>
    <xf numFmtId="0" fontId="17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indent="15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5" fillId="0" borderId="37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39" fontId="26" fillId="0" borderId="39" xfId="48" applyNumberFormat="1" applyFont="1" applyBorder="1" applyAlignment="1">
      <alignment/>
    </xf>
    <xf numFmtId="39" fontId="25" fillId="0" borderId="27" xfId="48" applyNumberFormat="1" applyFont="1" applyBorder="1" applyAlignment="1">
      <alignment/>
    </xf>
    <xf numFmtId="171" fontId="5" fillId="0" borderId="0" xfId="48" applyFont="1" applyAlignment="1">
      <alignment/>
    </xf>
    <xf numFmtId="2" fontId="7" fillId="0" borderId="2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justify"/>
    </xf>
    <xf numFmtId="14" fontId="7" fillId="0" borderId="27" xfId="0" applyNumberFormat="1" applyFont="1" applyBorder="1" applyAlignment="1">
      <alignment horizontal="center" vertical="center" wrapText="1"/>
    </xf>
    <xf numFmtId="39" fontId="26" fillId="0" borderId="40" xfId="0" applyNumberFormat="1" applyFont="1" applyBorder="1" applyAlignment="1">
      <alignment horizontal="right" vertical="top" wrapText="1"/>
    </xf>
    <xf numFmtId="39" fontId="26" fillId="0" borderId="41" xfId="0" applyNumberFormat="1" applyFont="1" applyBorder="1" applyAlignment="1">
      <alignment horizontal="right" vertical="top" wrapText="1"/>
    </xf>
    <xf numFmtId="39" fontId="26" fillId="0" borderId="42" xfId="0" applyNumberFormat="1" applyFont="1" applyBorder="1" applyAlignment="1">
      <alignment horizontal="right" vertical="top" wrapText="1"/>
    </xf>
    <xf numFmtId="39" fontId="25" fillId="0" borderId="27" xfId="0" applyNumberFormat="1" applyFont="1" applyBorder="1" applyAlignment="1">
      <alignment horizontal="right" wrapText="1"/>
    </xf>
    <xf numFmtId="39" fontId="26" fillId="0" borderId="39" xfId="0" applyNumberFormat="1" applyFont="1" applyBorder="1" applyAlignment="1">
      <alignment horizontal="right" vertical="top" wrapText="1"/>
    </xf>
    <xf numFmtId="39" fontId="25" fillId="0" borderId="27" xfId="0" applyNumberFormat="1" applyFont="1" applyBorder="1" applyAlignment="1">
      <alignment horizontal="right" vertical="top" wrapText="1"/>
    </xf>
    <xf numFmtId="39" fontId="25" fillId="0" borderId="43" xfId="0" applyNumberFormat="1" applyFont="1" applyBorder="1" applyAlignment="1">
      <alignment horizontal="right" vertical="top" wrapText="1"/>
    </xf>
    <xf numFmtId="39" fontId="26" fillId="0" borderId="44" xfId="0" applyNumberFormat="1" applyFont="1" applyBorder="1" applyAlignment="1">
      <alignment horizontal="right" vertical="top" wrapText="1"/>
    </xf>
    <xf numFmtId="0" fontId="5" fillId="0" borderId="41" xfId="0" applyFont="1" applyBorder="1" applyAlignment="1">
      <alignment horizontal="justify" vertical="top" wrapText="1"/>
    </xf>
    <xf numFmtId="0" fontId="2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8" fillId="0" borderId="31" xfId="0" applyFont="1" applyBorder="1" applyAlignment="1">
      <alignment horizontal="left" indent="4"/>
    </xf>
    <xf numFmtId="0" fontId="0" fillId="0" borderId="0" xfId="0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39" fontId="19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3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39" fontId="0" fillId="0" borderId="32" xfId="0" applyNumberFormat="1" applyBorder="1" applyAlignment="1">
      <alignment/>
    </xf>
    <xf numFmtId="39" fontId="18" fillId="0" borderId="32" xfId="0" applyNumberFormat="1" applyFont="1" applyBorder="1" applyAlignment="1">
      <alignment/>
    </xf>
    <xf numFmtId="39" fontId="0" fillId="0" borderId="46" xfId="0" applyNumberFormat="1" applyBorder="1" applyAlignment="1">
      <alignment/>
    </xf>
    <xf numFmtId="39" fontId="0" fillId="0" borderId="34" xfId="0" applyNumberFormat="1" applyBorder="1" applyAlignment="1">
      <alignment/>
    </xf>
    <xf numFmtId="0" fontId="28" fillId="0" borderId="31" xfId="0" applyFont="1" applyBorder="1" applyAlignment="1">
      <alignment horizontal="left"/>
    </xf>
    <xf numFmtId="39" fontId="28" fillId="0" borderId="0" xfId="0" applyNumberFormat="1" applyFont="1" applyFill="1" applyBorder="1" applyAlignment="1">
      <alignment horizontal="center"/>
    </xf>
    <xf numFmtId="39" fontId="18" fillId="0" borderId="32" xfId="48" applyNumberFormat="1" applyFont="1" applyBorder="1" applyAlignment="1">
      <alignment/>
    </xf>
    <xf numFmtId="39" fontId="0" fillId="0" borderId="32" xfId="48" applyNumberFormat="1" applyFont="1" applyBorder="1" applyAlignment="1">
      <alignment/>
    </xf>
    <xf numFmtId="206" fontId="0" fillId="0" borderId="0" xfId="0" applyNumberFormat="1" applyAlignment="1">
      <alignment/>
    </xf>
    <xf numFmtId="0" fontId="0" fillId="0" borderId="47" xfId="0" applyBorder="1" applyAlignment="1">
      <alignment/>
    </xf>
    <xf numFmtId="0" fontId="28" fillId="0" borderId="48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22" xfId="0" applyFont="1" applyBorder="1" applyAlignment="1">
      <alignment/>
    </xf>
    <xf numFmtId="39" fontId="18" fillId="0" borderId="36" xfId="0" applyNumberFormat="1" applyFont="1" applyBorder="1" applyAlignment="1">
      <alignment/>
    </xf>
    <xf numFmtId="39" fontId="0" fillId="0" borderId="51" xfId="0" applyNumberFormat="1" applyBorder="1" applyAlignment="1">
      <alignment/>
    </xf>
    <xf numFmtId="39" fontId="0" fillId="0" borderId="34" xfId="48" applyNumberFormat="1" applyFont="1" applyBorder="1" applyAlignment="1">
      <alignment/>
    </xf>
    <xf numFmtId="39" fontId="18" fillId="0" borderId="52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0" fillId="0" borderId="0" xfId="48" applyFont="1" applyAlignment="1">
      <alignment/>
    </xf>
    <xf numFmtId="39" fontId="7" fillId="35" borderId="27" xfId="48" applyNumberFormat="1" applyFont="1" applyFill="1" applyBorder="1" applyAlignment="1">
      <alignment horizontal="right"/>
    </xf>
    <xf numFmtId="171" fontId="5" fillId="35" borderId="0" xfId="48" applyFont="1" applyFill="1" applyAlignment="1" quotePrefix="1">
      <alignment/>
    </xf>
    <xf numFmtId="171" fontId="5" fillId="35" borderId="0" xfId="0" applyNumberFormat="1" applyFont="1" applyFill="1" applyAlignment="1" quotePrefix="1">
      <alignment/>
    </xf>
    <xf numFmtId="9" fontId="5" fillId="35" borderId="0" xfId="0" applyNumberFormat="1" applyFont="1" applyFill="1" applyAlignment="1">
      <alignment horizontal="center"/>
    </xf>
    <xf numFmtId="171" fontId="5" fillId="35" borderId="0" xfId="0" applyNumberFormat="1" applyFont="1" applyFill="1" applyAlignment="1">
      <alignment/>
    </xf>
    <xf numFmtId="39" fontId="83" fillId="35" borderId="0" xfId="0" applyNumberFormat="1" applyFont="1" applyFill="1" applyAlignment="1">
      <alignment horizontal="right"/>
    </xf>
    <xf numFmtId="39" fontId="83" fillId="35" borderId="0" xfId="0" applyNumberFormat="1" applyFont="1" applyFill="1" applyAlignment="1">
      <alignment/>
    </xf>
    <xf numFmtId="39" fontId="83" fillId="35" borderId="0" xfId="48" applyNumberFormat="1" applyFont="1" applyFill="1" applyBorder="1" applyAlignment="1">
      <alignment/>
    </xf>
    <xf numFmtId="39" fontId="83" fillId="35" borderId="0" xfId="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/>
    </xf>
    <xf numFmtId="0" fontId="84" fillId="35" borderId="0" xfId="0" applyFont="1" applyFill="1" applyAlignment="1">
      <alignment/>
    </xf>
    <xf numFmtId="39" fontId="12" fillId="35" borderId="52" xfId="0" applyNumberFormat="1" applyFont="1" applyFill="1" applyBorder="1" applyAlignment="1">
      <alignment horizontal="center" vertical="center" wrapText="1"/>
    </xf>
    <xf numFmtId="0" fontId="33" fillId="35" borderId="0" xfId="0" applyFont="1" applyFill="1" applyAlignment="1">
      <alignment/>
    </xf>
    <xf numFmtId="0" fontId="16" fillId="35" borderId="0" xfId="0" applyFont="1" applyFill="1" applyBorder="1" applyAlignment="1">
      <alignment/>
    </xf>
    <xf numFmtId="39" fontId="34" fillId="35" borderId="0" xfId="0" applyNumberFormat="1" applyFont="1" applyFill="1" applyBorder="1" applyAlignment="1" quotePrefix="1">
      <alignment horizontal="left"/>
    </xf>
    <xf numFmtId="39" fontId="34" fillId="35" borderId="0" xfId="0" applyNumberFormat="1" applyFont="1" applyFill="1" applyBorder="1" applyAlignment="1">
      <alignment horizontal="left"/>
    </xf>
    <xf numFmtId="39" fontId="34" fillId="35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 indent="1"/>
    </xf>
    <xf numFmtId="0" fontId="18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3" fillId="35" borderId="53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0" xfId="0" applyFill="1" applyBorder="1" applyAlignment="1">
      <alignment/>
    </xf>
    <xf numFmtId="39" fontId="15" fillId="35" borderId="54" xfId="0" applyNumberFormat="1" applyFont="1" applyFill="1" applyBorder="1" applyAlignment="1" quotePrefix="1">
      <alignment horizontal="left"/>
    </xf>
    <xf numFmtId="39" fontId="15" fillId="35" borderId="54" xfId="0" applyNumberFormat="1" applyFont="1" applyFill="1" applyBorder="1" applyAlignment="1">
      <alignment horizontal="left"/>
    </xf>
    <xf numFmtId="39" fontId="15" fillId="35" borderId="54" xfId="0" applyNumberFormat="1" applyFont="1" applyFill="1" applyBorder="1" applyAlignment="1">
      <alignment/>
    </xf>
    <xf numFmtId="0" fontId="33" fillId="35" borderId="55" xfId="0" applyFont="1" applyFill="1" applyBorder="1" applyAlignment="1">
      <alignment/>
    </xf>
    <xf numFmtId="0" fontId="0" fillId="35" borderId="56" xfId="0" applyFill="1" applyBorder="1" applyAlignment="1">
      <alignment/>
    </xf>
    <xf numFmtId="39" fontId="7" fillId="35" borderId="49" xfId="0" applyNumberFormat="1" applyFont="1" applyFill="1" applyBorder="1" applyAlignment="1">
      <alignment/>
    </xf>
    <xf numFmtId="39" fontId="7" fillId="35" borderId="57" xfId="0" applyNumberFormat="1" applyFont="1" applyFill="1" applyBorder="1" applyAlignment="1">
      <alignment/>
    </xf>
    <xf numFmtId="39" fontId="7" fillId="35" borderId="54" xfId="0" applyNumberFormat="1" applyFont="1" applyFill="1" applyBorder="1" applyAlignment="1">
      <alignment/>
    </xf>
    <xf numFmtId="0" fontId="18" fillId="0" borderId="0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5" fillId="35" borderId="31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8" xfId="0" applyFill="1" applyBorder="1" applyAlignment="1">
      <alignment/>
    </xf>
    <xf numFmtId="39" fontId="25" fillId="35" borderId="57" xfId="0" applyNumberFormat="1" applyFont="1" applyFill="1" applyBorder="1" applyAlignment="1">
      <alignment/>
    </xf>
    <xf numFmtId="39" fontId="13" fillId="35" borderId="57" xfId="0" applyNumberFormat="1" applyFont="1" applyFill="1" applyBorder="1" applyAlignment="1">
      <alignment/>
    </xf>
    <xf numFmtId="0" fontId="0" fillId="35" borderId="59" xfId="0" applyFill="1" applyBorder="1" applyAlignment="1">
      <alignment/>
    </xf>
    <xf numFmtId="39" fontId="34" fillId="35" borderId="60" xfId="0" applyNumberFormat="1" applyFont="1" applyFill="1" applyBorder="1" applyAlignment="1" quotePrefix="1">
      <alignment horizontal="left"/>
    </xf>
    <xf numFmtId="39" fontId="34" fillId="35" borderId="60" xfId="0" applyNumberFormat="1" applyFont="1" applyFill="1" applyBorder="1" applyAlignment="1">
      <alignment horizontal="left"/>
    </xf>
    <xf numFmtId="39" fontId="34" fillId="35" borderId="60" xfId="0" applyNumberFormat="1" applyFont="1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 quotePrefix="1">
      <alignment horizontal="center"/>
    </xf>
    <xf numFmtId="39" fontId="7" fillId="35" borderId="60" xfId="0" applyNumberFormat="1" applyFont="1" applyFill="1" applyBorder="1" applyAlignment="1">
      <alignment/>
    </xf>
    <xf numFmtId="39" fontId="5" fillId="35" borderId="60" xfId="0" applyNumberFormat="1" applyFont="1" applyFill="1" applyBorder="1" applyAlignment="1">
      <alignment/>
    </xf>
    <xf numFmtId="0" fontId="0" fillId="35" borderId="53" xfId="0" applyFill="1" applyBorder="1" applyAlignment="1">
      <alignment/>
    </xf>
    <xf numFmtId="39" fontId="34" fillId="35" borderId="54" xfId="0" applyNumberFormat="1" applyFont="1" applyFill="1" applyBorder="1" applyAlignment="1" quotePrefix="1">
      <alignment horizontal="left"/>
    </xf>
    <xf numFmtId="39" fontId="34" fillId="35" borderId="54" xfId="0" applyNumberFormat="1" applyFont="1" applyFill="1" applyBorder="1" applyAlignment="1">
      <alignment horizontal="left"/>
    </xf>
    <xf numFmtId="39" fontId="34" fillId="35" borderId="54" xfId="0" applyNumberFormat="1" applyFont="1" applyFill="1" applyBorder="1" applyAlignment="1">
      <alignment/>
    </xf>
    <xf numFmtId="0" fontId="0" fillId="35" borderId="55" xfId="0" applyFill="1" applyBorder="1" applyAlignment="1">
      <alignment/>
    </xf>
    <xf numFmtId="39" fontId="35" fillId="0" borderId="54" xfId="48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39" fontId="35" fillId="0" borderId="0" xfId="48" applyNumberFormat="1" applyFont="1" applyFill="1" applyBorder="1" applyAlignment="1">
      <alignment/>
    </xf>
    <xf numFmtId="0" fontId="35" fillId="0" borderId="52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39" fontId="1" fillId="0" borderId="52" xfId="48" applyNumberFormat="1" applyFont="1" applyFill="1" applyBorder="1" applyAlignment="1">
      <alignment/>
    </xf>
    <xf numFmtId="0" fontId="35" fillId="0" borderId="52" xfId="0" applyFont="1" applyFill="1" applyBorder="1" applyAlignment="1">
      <alignment horizontal="left"/>
    </xf>
    <xf numFmtId="39" fontId="35" fillId="0" borderId="52" xfId="48" applyNumberFormat="1" applyFont="1" applyFill="1" applyBorder="1" applyAlignment="1">
      <alignment/>
    </xf>
    <xf numFmtId="0" fontId="35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left"/>
    </xf>
    <xf numFmtId="39" fontId="35" fillId="0" borderId="22" xfId="48" applyNumberFormat="1" applyFont="1" applyFill="1" applyBorder="1" applyAlignment="1">
      <alignment/>
    </xf>
    <xf numFmtId="0" fontId="35" fillId="0" borderId="54" xfId="0" applyFont="1" applyFill="1" applyBorder="1" applyAlignment="1">
      <alignment horizontal="left"/>
    </xf>
    <xf numFmtId="0" fontId="35" fillId="0" borderId="49" xfId="0" applyFont="1" applyFill="1" applyBorder="1" applyAlignment="1">
      <alignment horizontal="left"/>
    </xf>
    <xf numFmtId="39" fontId="35" fillId="0" borderId="49" xfId="48" applyNumberFormat="1" applyFont="1" applyFill="1" applyBorder="1" applyAlignment="1">
      <alignment/>
    </xf>
    <xf numFmtId="171" fontId="0" fillId="0" borderId="0" xfId="48" applyFont="1" applyBorder="1" applyAlignment="1">
      <alignment/>
    </xf>
    <xf numFmtId="0" fontId="18" fillId="0" borderId="0" xfId="0" applyFont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left"/>
    </xf>
    <xf numFmtId="39" fontId="35" fillId="0" borderId="46" xfId="48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/>
    </xf>
    <xf numFmtId="171" fontId="0" fillId="0" borderId="0" xfId="48" applyFont="1" applyAlignment="1">
      <alignment/>
    </xf>
    <xf numFmtId="171" fontId="0" fillId="0" borderId="0" xfId="0" applyNumberFormat="1" applyAlignment="1">
      <alignment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39" fontId="0" fillId="0" borderId="56" xfId="0" applyNumberFormat="1" applyBorder="1" applyAlignment="1">
      <alignment/>
    </xf>
    <xf numFmtId="171" fontId="0" fillId="0" borderId="56" xfId="48" applyFont="1" applyBorder="1" applyAlignment="1">
      <alignment/>
    </xf>
    <xf numFmtId="39" fontId="31" fillId="0" borderId="22" xfId="0" applyNumberFormat="1" applyFont="1" applyBorder="1" applyAlignment="1">
      <alignment horizontal="center" vertical="center" wrapText="1"/>
    </xf>
    <xf numFmtId="39" fontId="30" fillId="0" borderId="52" xfId="0" applyNumberFormat="1" applyFont="1" applyBorder="1" applyAlignment="1">
      <alignment/>
    </xf>
    <xf numFmtId="39" fontId="0" fillId="0" borderId="62" xfId="0" applyNumberFormat="1" applyBorder="1" applyAlignment="1">
      <alignment/>
    </xf>
    <xf numFmtId="39" fontId="30" fillId="0" borderId="46" xfId="0" applyNumberFormat="1" applyFont="1" applyBorder="1" applyAlignment="1">
      <alignment/>
    </xf>
    <xf numFmtId="39" fontId="18" fillId="0" borderId="52" xfId="48" applyNumberFormat="1" applyFont="1" applyBorder="1" applyAlignment="1">
      <alignment/>
    </xf>
    <xf numFmtId="39" fontId="0" fillId="0" borderId="22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0" fontId="18" fillId="0" borderId="57" xfId="0" applyFont="1" applyBorder="1" applyAlignment="1">
      <alignment horizontal="left" indent="4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39" fontId="0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18" fillId="0" borderId="22" xfId="0" applyFont="1" applyBorder="1" applyAlignment="1">
      <alignment horizontal="center"/>
    </xf>
    <xf numFmtId="39" fontId="31" fillId="0" borderId="52" xfId="0" applyNumberFormat="1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39" fontId="31" fillId="0" borderId="46" xfId="0" applyNumberFormat="1" applyFont="1" applyBorder="1" applyAlignment="1">
      <alignment vertical="center" wrapText="1"/>
    </xf>
    <xf numFmtId="39" fontId="0" fillId="0" borderId="0" xfId="0" applyNumberFormat="1" applyFont="1" applyAlignment="1">
      <alignment/>
    </xf>
    <xf numFmtId="39" fontId="0" fillId="0" borderId="46" xfId="0" applyNumberFormat="1" applyFont="1" applyBorder="1" applyAlignment="1">
      <alignment/>
    </xf>
    <xf numFmtId="39" fontId="0" fillId="0" borderId="34" xfId="0" applyNumberFormat="1" applyFont="1" applyBorder="1" applyAlignment="1">
      <alignment/>
    </xf>
    <xf numFmtId="39" fontId="0" fillId="0" borderId="62" xfId="0" applyNumberFormat="1" applyFont="1" applyBorder="1" applyAlignment="1">
      <alignment/>
    </xf>
    <xf numFmtId="39" fontId="0" fillId="0" borderId="51" xfId="0" applyNumberFormat="1" applyFont="1" applyBorder="1" applyAlignment="1">
      <alignment/>
    </xf>
    <xf numFmtId="39" fontId="0" fillId="0" borderId="32" xfId="48" applyNumberFormat="1" applyFont="1" applyBorder="1" applyAlignment="1">
      <alignment/>
    </xf>
    <xf numFmtId="39" fontId="0" fillId="0" borderId="34" xfId="48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0" fontId="19" fillId="0" borderId="5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0" fillId="0" borderId="59" xfId="0" applyBorder="1" applyAlignment="1">
      <alignment/>
    </xf>
    <xf numFmtId="0" fontId="19" fillId="0" borderId="60" xfId="0" applyFont="1" applyBorder="1" applyAlignment="1">
      <alignment/>
    </xf>
    <xf numFmtId="39" fontId="0" fillId="0" borderId="63" xfId="0" applyNumberFormat="1" applyFont="1" applyBorder="1" applyAlignment="1">
      <alignment/>
    </xf>
    <xf numFmtId="39" fontId="0" fillId="0" borderId="63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8" fillId="0" borderId="64" xfId="0" applyFont="1" applyBorder="1" applyAlignment="1">
      <alignment horizontal="left" indent="4"/>
    </xf>
    <xf numFmtId="39" fontId="18" fillId="0" borderId="62" xfId="0" applyNumberFormat="1" applyFont="1" applyBorder="1" applyAlignment="1">
      <alignment/>
    </xf>
    <xf numFmtId="39" fontId="85" fillId="0" borderId="32" xfId="0" applyNumberFormat="1" applyFont="1" applyBorder="1" applyAlignment="1">
      <alignment/>
    </xf>
    <xf numFmtId="39" fontId="86" fillId="0" borderId="32" xfId="0" applyNumberFormat="1" applyFont="1" applyBorder="1" applyAlignment="1">
      <alignment/>
    </xf>
    <xf numFmtId="0" fontId="3" fillId="34" borderId="65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/>
    </xf>
    <xf numFmtId="0" fontId="4" fillId="34" borderId="67" xfId="0" applyFont="1" applyFill="1" applyBorder="1" applyAlignment="1">
      <alignment/>
    </xf>
    <xf numFmtId="0" fontId="1" fillId="34" borderId="25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68" xfId="0" applyBorder="1" applyAlignment="1">
      <alignment horizontal="right"/>
    </xf>
    <xf numFmtId="0" fontId="1" fillId="0" borderId="52" xfId="0" applyFont="1" applyFill="1" applyBorder="1" applyAlignment="1">
      <alignment horizontal="left" vertical="top"/>
    </xf>
    <xf numFmtId="0" fontId="35" fillId="0" borderId="52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8" fillId="0" borderId="35" xfId="0" applyFont="1" applyBorder="1" applyAlignment="1">
      <alignment horizontal="left" wrapText="1" indent="4"/>
    </xf>
    <xf numFmtId="0" fontId="18" fillId="0" borderId="64" xfId="0" applyFont="1" applyBorder="1" applyAlignment="1">
      <alignment horizontal="left" indent="4"/>
    </xf>
    <xf numFmtId="0" fontId="31" fillId="0" borderId="4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8" fillId="0" borderId="70" xfId="0" applyFont="1" applyBorder="1" applyAlignment="1">
      <alignment horizontal="left" wrapText="1" indent="4"/>
    </xf>
    <xf numFmtId="0" fontId="18" fillId="0" borderId="57" xfId="0" applyFont="1" applyBorder="1" applyAlignment="1">
      <alignment horizontal="left" indent="4"/>
    </xf>
    <xf numFmtId="39" fontId="31" fillId="0" borderId="48" xfId="0" applyNumberFormat="1" applyFont="1" applyBorder="1" applyAlignment="1">
      <alignment horizontal="center" vertical="center" wrapText="1"/>
    </xf>
    <xf numFmtId="39" fontId="31" fillId="0" borderId="69" xfId="0" applyNumberFormat="1" applyFont="1" applyBorder="1" applyAlignment="1">
      <alignment horizontal="center" vertical="center" wrapText="1"/>
    </xf>
    <xf numFmtId="39" fontId="7" fillId="35" borderId="0" xfId="0" applyNumberFormat="1" applyFont="1" applyFill="1" applyAlignment="1">
      <alignment horizontal="center"/>
    </xf>
    <xf numFmtId="39" fontId="5" fillId="35" borderId="0" xfId="0" applyNumberFormat="1" applyFont="1" applyFill="1" applyAlignment="1">
      <alignment horizontal="center"/>
    </xf>
    <xf numFmtId="22" fontId="7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 horizontal="left" vertical="center" wrapText="1" indent="2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39" fontId="12" fillId="35" borderId="53" xfId="0" applyNumberFormat="1" applyFont="1" applyFill="1" applyBorder="1" applyAlignment="1">
      <alignment horizontal="center" vertical="center" wrapText="1"/>
    </xf>
    <xf numFmtId="39" fontId="12" fillId="35" borderId="54" xfId="0" applyNumberFormat="1" applyFont="1" applyFill="1" applyBorder="1" applyAlignment="1">
      <alignment horizontal="center" vertical="center" wrapText="1"/>
    </xf>
    <xf numFmtId="39" fontId="12" fillId="35" borderId="55" xfId="0" applyNumberFormat="1" applyFont="1" applyFill="1" applyBorder="1" applyAlignment="1">
      <alignment horizontal="center" vertical="center" wrapText="1"/>
    </xf>
    <xf numFmtId="39" fontId="12" fillId="35" borderId="45" xfId="0" applyNumberFormat="1" applyFont="1" applyFill="1" applyBorder="1" applyAlignment="1">
      <alignment horizontal="center" vertical="center" wrapText="1"/>
    </xf>
    <xf numFmtId="39" fontId="12" fillId="35" borderId="22" xfId="0" applyNumberFormat="1" applyFont="1" applyFill="1" applyBorder="1" applyAlignment="1">
      <alignment horizontal="center" vertical="center" wrapText="1"/>
    </xf>
    <xf numFmtId="39" fontId="12" fillId="35" borderId="58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 quotePrefix="1">
      <alignment horizontal="center"/>
    </xf>
    <xf numFmtId="0" fontId="11" fillId="35" borderId="0" xfId="0" applyFont="1" applyFill="1" applyAlignment="1">
      <alignment horizontal="center"/>
    </xf>
    <xf numFmtId="39" fontId="12" fillId="35" borderId="52" xfId="0" applyNumberFormat="1" applyFont="1" applyFill="1" applyBorder="1" applyAlignment="1">
      <alignment horizontal="center" vertical="center" wrapText="1"/>
    </xf>
    <xf numFmtId="39" fontId="12" fillId="35" borderId="52" xfId="0" applyNumberFormat="1" applyFont="1" applyFill="1" applyBorder="1" applyAlignment="1">
      <alignment horizontal="center" vertical="justify"/>
    </xf>
    <xf numFmtId="39" fontId="12" fillId="35" borderId="53" xfId="0" applyNumberFormat="1" applyFont="1" applyFill="1" applyBorder="1" applyAlignment="1">
      <alignment horizontal="center" vertical="justify"/>
    </xf>
    <xf numFmtId="39" fontId="12" fillId="35" borderId="55" xfId="0" applyNumberFormat="1" applyFont="1" applyFill="1" applyBorder="1" applyAlignment="1">
      <alignment horizontal="center" vertical="justify"/>
    </xf>
    <xf numFmtId="39" fontId="12" fillId="35" borderId="45" xfId="0" applyNumberFormat="1" applyFont="1" applyFill="1" applyBorder="1" applyAlignment="1">
      <alignment horizontal="center" vertical="justify"/>
    </xf>
    <xf numFmtId="39" fontId="12" fillId="35" borderId="58" xfId="0" applyNumberFormat="1" applyFont="1" applyFill="1" applyBorder="1" applyAlignment="1">
      <alignment horizontal="center" vertical="justify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indent="5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mportante!A1" /><Relationship Id="rId2" Type="http://schemas.openxmlformats.org/officeDocument/2006/relationships/image" Target="../media/image4.png" /><Relationship Id="rId3" Type="http://schemas.openxmlformats.org/officeDocument/2006/relationships/hyperlink" Target="#'Resumen de Planilla'!A1" /><Relationship Id="rId4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3</xdr:row>
      <xdr:rowOff>152400</xdr:rowOff>
    </xdr:from>
    <xdr:ext cx="5057775" cy="190500"/>
    <xdr:sp>
      <xdr:nvSpPr>
        <xdr:cNvPr id="1" name="AutoShape 1"/>
        <xdr:cNvSpPr>
          <a:spLocks/>
        </xdr:cNvSpPr>
      </xdr:nvSpPr>
      <xdr:spPr>
        <a:xfrm>
          <a:off x="628650" y="638175"/>
          <a:ext cx="5057775" cy="190500"/>
        </a:xfrm>
        <a:prstGeom prst="round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Análisis de las Cuentas Para Formular los Estados Financieros</a:t>
          </a:r>
        </a:p>
      </xdr:txBody>
    </xdr:sp>
    <xdr:clientData/>
  </xdr:oneCellAnchor>
  <xdr:oneCellAnchor>
    <xdr:from>
      <xdr:col>5</xdr:col>
      <xdr:colOff>762000</xdr:colOff>
      <xdr:row>21</xdr:row>
      <xdr:rowOff>76200</xdr:rowOff>
    </xdr:from>
    <xdr:ext cx="933450" cy="200025"/>
    <xdr:grpSp>
      <xdr:nvGrpSpPr>
        <xdr:cNvPr id="2" name="Group 8"/>
        <xdr:cNvGrpSpPr>
          <a:grpSpLocks/>
        </xdr:cNvGrpSpPr>
      </xdr:nvGrpSpPr>
      <xdr:grpSpPr>
        <a:xfrm>
          <a:off x="1752600" y="3781425"/>
          <a:ext cx="933450" cy="200025"/>
          <a:chOff x="221" y="286"/>
          <a:chExt cx="98" cy="21"/>
        </a:xfrm>
        <a:solidFill>
          <a:srgbClr val="FFFFFF"/>
        </a:solidFill>
      </xdr:grpSpPr>
      <xdr:sp macro="[1]!ShowAvisoLegal">
        <xdr:nvSpPr>
          <xdr:cNvPr id="3" name="Rectangle 9"/>
          <xdr:cNvSpPr>
            <a:spLocks/>
          </xdr:cNvSpPr>
        </xdr:nvSpPr>
        <xdr:spPr>
          <a:xfrm>
            <a:off x="241" y="290"/>
            <a:ext cx="7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Aviso Legal
</a:t>
            </a: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Legal</a:t>
            </a:r>
          </a:p>
        </xdr:txBody>
      </xdr:sp>
    </xdr:grpSp>
    <xdr:clientData/>
  </xdr:oneCellAnchor>
  <xdr:twoCellAnchor>
    <xdr:from>
      <xdr:col>5</xdr:col>
      <xdr:colOff>523875</xdr:colOff>
      <xdr:row>10</xdr:row>
      <xdr:rowOff>66675</xdr:rowOff>
    </xdr:from>
    <xdr:to>
      <xdr:col>7</xdr:col>
      <xdr:colOff>342900</xdr:colOff>
      <xdr:row>11</xdr:row>
      <xdr:rowOff>114300</xdr:rowOff>
    </xdr:to>
    <xdr:grpSp>
      <xdr:nvGrpSpPr>
        <xdr:cNvPr id="4" name="Group 31"/>
        <xdr:cNvGrpSpPr>
          <a:grpSpLocks/>
        </xdr:cNvGrpSpPr>
      </xdr:nvGrpSpPr>
      <xdr:grpSpPr>
        <a:xfrm>
          <a:off x="1514475" y="1933575"/>
          <a:ext cx="1343025" cy="266700"/>
          <a:chOff x="50" y="171"/>
          <a:chExt cx="167" cy="19"/>
        </a:xfrm>
        <a:solidFill>
          <a:srgbClr val="FFFFFF"/>
        </a:solidFill>
      </xdr:grpSpPr>
      <xdr:sp>
        <xdr:nvSpPr>
          <xdr:cNvPr id="5" name="AutoShape 33"/>
          <xdr:cNvSpPr>
            <a:spLocks/>
          </xdr:cNvSpPr>
        </xdr:nvSpPr>
        <xdr:spPr>
          <a:xfrm>
            <a:off x="50" y="171"/>
            <a:ext cx="167" cy="19"/>
          </a:xfrm>
          <a:prstGeom prst="roundRect">
            <a:avLst/>
          </a:prstGeom>
          <a:solidFill>
            <a:srgbClr val="333399">
              <a:alpha val="65000"/>
            </a:srgbClr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VÍNCULOS </a:t>
            </a:r>
          </a:p>
        </xdr:txBody>
      </xdr:sp>
    </xdr:grpSp>
    <xdr:clientData/>
  </xdr:twoCellAnchor>
  <xdr:twoCellAnchor>
    <xdr:from>
      <xdr:col>4</xdr:col>
      <xdr:colOff>47625</xdr:colOff>
      <xdr:row>5</xdr:row>
      <xdr:rowOff>38100</xdr:rowOff>
    </xdr:from>
    <xdr:to>
      <xdr:col>6</xdr:col>
      <xdr:colOff>600075</xdr:colOff>
      <xdr:row>5</xdr:row>
      <xdr:rowOff>381000</xdr:rowOff>
    </xdr:to>
    <xdr:grpSp>
      <xdr:nvGrpSpPr>
        <xdr:cNvPr id="6" name="Group 34">
          <a:hlinkClick r:id="rId1"/>
        </xdr:cNvPr>
        <xdr:cNvGrpSpPr>
          <a:grpSpLocks/>
        </xdr:cNvGrpSpPr>
      </xdr:nvGrpSpPr>
      <xdr:grpSpPr>
        <a:xfrm>
          <a:off x="838200" y="847725"/>
          <a:ext cx="1514475" cy="342900"/>
          <a:chOff x="118" y="61"/>
          <a:chExt cx="137" cy="39"/>
        </a:xfrm>
        <a:solidFill>
          <a:srgbClr val="FFFFFF"/>
        </a:solidFill>
      </xdr:grpSpPr>
      <xdr:pic>
        <xdr:nvPicPr>
          <xdr:cNvPr id="7" name="Picture 35" descr="inf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8" y="61"/>
            <a:ext cx="41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36"/>
          <xdr:cNvSpPr>
            <a:spLocks/>
          </xdr:cNvSpPr>
        </xdr:nvSpPr>
        <xdr:spPr>
          <a:xfrm>
            <a:off x="152" y="71"/>
            <a:ext cx="10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IMPORTANTE</a:t>
            </a:r>
          </a:p>
        </xdr:txBody>
      </xdr:sp>
    </xdr:grpSp>
    <xdr:clientData/>
  </xdr:twoCellAnchor>
  <xdr:twoCellAnchor>
    <xdr:from>
      <xdr:col>4</xdr:col>
      <xdr:colOff>95250</xdr:colOff>
      <xdr:row>16</xdr:row>
      <xdr:rowOff>19050</xdr:rowOff>
    </xdr:from>
    <xdr:to>
      <xdr:col>6</xdr:col>
      <xdr:colOff>266700</xdr:colOff>
      <xdr:row>17</xdr:row>
      <xdr:rowOff>66675</xdr:rowOff>
    </xdr:to>
    <xdr:sp>
      <xdr:nvSpPr>
        <xdr:cNvPr id="9" name="Rectangle 45"/>
        <xdr:cNvSpPr>
          <a:spLocks/>
        </xdr:cNvSpPr>
      </xdr:nvSpPr>
      <xdr:spPr>
        <a:xfrm>
          <a:off x="885825" y="2914650"/>
          <a:ext cx="1133475" cy="209550"/>
        </a:xfrm>
        <a:prstGeom prst="rect">
          <a:avLst/>
        </a:prstGeom>
        <a:solidFill>
          <a:srgbClr val="F0EFF1">
            <a:alpha val="8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Reportes</a:t>
          </a:r>
        </a:p>
      </xdr:txBody>
    </xdr:sp>
    <xdr:clientData/>
  </xdr:twoCellAnchor>
  <xdr:twoCellAnchor>
    <xdr:from>
      <xdr:col>7</xdr:col>
      <xdr:colOff>504825</xdr:colOff>
      <xdr:row>21</xdr:row>
      <xdr:rowOff>66675</xdr:rowOff>
    </xdr:from>
    <xdr:to>
      <xdr:col>7</xdr:col>
      <xdr:colOff>1047750</xdr:colOff>
      <xdr:row>22</xdr:row>
      <xdr:rowOff>114300</xdr:rowOff>
    </xdr:to>
    <xdr:grpSp>
      <xdr:nvGrpSpPr>
        <xdr:cNvPr id="10" name="Group 26"/>
        <xdr:cNvGrpSpPr>
          <a:grpSpLocks/>
        </xdr:cNvGrpSpPr>
      </xdr:nvGrpSpPr>
      <xdr:grpSpPr>
        <a:xfrm>
          <a:off x="3019425" y="3771900"/>
          <a:ext cx="542925" cy="209550"/>
          <a:chOff x="299" y="356"/>
          <a:chExt cx="57" cy="22"/>
        </a:xfrm>
        <a:solidFill>
          <a:srgbClr val="FFFFFF"/>
        </a:solidFill>
      </xdr:grpSpPr>
      <xdr:sp macro="[0]!Módulo1.SaleDExc">
        <xdr:nvSpPr>
          <xdr:cNvPr id="11" name="Rectangle 12"/>
          <xdr:cNvSpPr>
            <a:spLocks/>
          </xdr:cNvSpPr>
        </xdr:nvSpPr>
        <xdr:spPr>
          <a:xfrm>
            <a:off x="320" y="362"/>
            <a:ext cx="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Salir</a:t>
            </a:r>
          </a:p>
        </xdr:txBody>
      </xdr:sp>
    </xdr:grpSp>
    <xdr:clientData/>
  </xdr:twoCellAnchor>
  <xdr:twoCellAnchor>
    <xdr:from>
      <xdr:col>4</xdr:col>
      <xdr:colOff>95250</xdr:colOff>
      <xdr:row>17</xdr:row>
      <xdr:rowOff>133350</xdr:rowOff>
    </xdr:from>
    <xdr:to>
      <xdr:col>6</xdr:col>
      <xdr:colOff>266700</xdr:colOff>
      <xdr:row>19</xdr:row>
      <xdr:rowOff>19050</xdr:rowOff>
    </xdr:to>
    <xdr:sp>
      <xdr:nvSpPr>
        <xdr:cNvPr id="12" name="Rectangle 45"/>
        <xdr:cNvSpPr>
          <a:spLocks/>
        </xdr:cNvSpPr>
      </xdr:nvSpPr>
      <xdr:spPr>
        <a:xfrm>
          <a:off x="885825" y="3190875"/>
          <a:ext cx="1133475" cy="209550"/>
        </a:xfrm>
        <a:prstGeom prst="rect">
          <a:avLst/>
        </a:prstGeom>
        <a:solidFill>
          <a:srgbClr val="F0EFF1">
            <a:alpha val="8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Otros</a:t>
          </a:r>
        </a:p>
      </xdr:txBody>
    </xdr:sp>
    <xdr:clientData/>
  </xdr:twoCellAnchor>
  <xdr:twoCellAnchor>
    <xdr:from>
      <xdr:col>4</xdr:col>
      <xdr:colOff>85725</xdr:colOff>
      <xdr:row>12</xdr:row>
      <xdr:rowOff>123825</xdr:rowOff>
    </xdr:from>
    <xdr:to>
      <xdr:col>6</xdr:col>
      <xdr:colOff>257175</xdr:colOff>
      <xdr:row>14</xdr:row>
      <xdr:rowOff>9525</xdr:rowOff>
    </xdr:to>
    <xdr:sp>
      <xdr:nvSpPr>
        <xdr:cNvPr id="13" name="Rectangle 45"/>
        <xdr:cNvSpPr>
          <a:spLocks/>
        </xdr:cNvSpPr>
      </xdr:nvSpPr>
      <xdr:spPr>
        <a:xfrm>
          <a:off x="876300" y="2371725"/>
          <a:ext cx="1133475" cy="209550"/>
        </a:xfrm>
        <a:prstGeom prst="rect">
          <a:avLst/>
        </a:prstGeom>
        <a:solidFill>
          <a:srgbClr val="F0EFF1">
            <a:alpha val="8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Base de Datos</a:t>
          </a:r>
        </a:p>
      </xdr:txBody>
    </xdr:sp>
    <xdr:clientData/>
  </xdr:twoCellAnchor>
  <xdr:twoCellAnchor>
    <xdr:from>
      <xdr:col>4</xdr:col>
      <xdr:colOff>95250</xdr:colOff>
      <xdr:row>14</xdr:row>
      <xdr:rowOff>76200</xdr:rowOff>
    </xdr:from>
    <xdr:to>
      <xdr:col>6</xdr:col>
      <xdr:colOff>266700</xdr:colOff>
      <xdr:row>15</xdr:row>
      <xdr:rowOff>123825</xdr:rowOff>
    </xdr:to>
    <xdr:sp>
      <xdr:nvSpPr>
        <xdr:cNvPr id="14" name="Rectangle 45"/>
        <xdr:cNvSpPr>
          <a:spLocks/>
        </xdr:cNvSpPr>
      </xdr:nvSpPr>
      <xdr:spPr>
        <a:xfrm>
          <a:off x="885825" y="2647950"/>
          <a:ext cx="1133475" cy="209550"/>
        </a:xfrm>
        <a:prstGeom prst="rect">
          <a:avLst/>
        </a:prstGeom>
        <a:solidFill>
          <a:srgbClr val="F0EFF1">
            <a:alpha val="8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Factores de Cálculo</a:t>
          </a:r>
        </a:p>
      </xdr:txBody>
    </xdr:sp>
    <xdr:clientData/>
  </xdr:twoCellAnchor>
  <xdr:twoCellAnchor>
    <xdr:from>
      <xdr:col>8</xdr:col>
      <xdr:colOff>371475</xdr:colOff>
      <xdr:row>15</xdr:row>
      <xdr:rowOff>85725</xdr:rowOff>
    </xdr:from>
    <xdr:to>
      <xdr:col>9</xdr:col>
      <xdr:colOff>742950</xdr:colOff>
      <xdr:row>16</xdr:row>
      <xdr:rowOff>133350</xdr:rowOff>
    </xdr:to>
    <xdr:sp>
      <xdr:nvSpPr>
        <xdr:cNvPr id="15" name="Rectangle 45">
          <a:hlinkClick r:id="rId3"/>
        </xdr:cNvPr>
        <xdr:cNvSpPr>
          <a:spLocks/>
        </xdr:cNvSpPr>
      </xdr:nvSpPr>
      <xdr:spPr>
        <a:xfrm>
          <a:off x="4124325" y="2819400"/>
          <a:ext cx="1133475" cy="209550"/>
        </a:xfrm>
        <a:prstGeom prst="rect">
          <a:avLst/>
        </a:prstGeom>
        <a:solidFill>
          <a:srgbClr val="F0EFF1">
            <a:alpha val="8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Resumen</a:t>
          </a:r>
        </a:p>
      </xdr:txBody>
    </xdr:sp>
    <xdr:clientData/>
  </xdr:twoCellAnchor>
  <xdr:twoCellAnchor editAs="oneCell">
    <xdr:from>
      <xdr:col>8</xdr:col>
      <xdr:colOff>552450</xdr:colOff>
      <xdr:row>11</xdr:row>
      <xdr:rowOff>57150</xdr:rowOff>
    </xdr:from>
    <xdr:to>
      <xdr:col>9</xdr:col>
      <xdr:colOff>533400</xdr:colOff>
      <xdr:row>14</xdr:row>
      <xdr:rowOff>47625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2143125"/>
          <a:ext cx="7429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524875" y="70580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972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9913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524875" y="68961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43</xdr:row>
      <xdr:rowOff>142875</xdr:rowOff>
    </xdr:from>
    <xdr:to>
      <xdr:col>1</xdr:col>
      <xdr:colOff>2657475</xdr:colOff>
      <xdr:row>43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219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7</xdr:col>
      <xdr:colOff>990600</xdr:colOff>
      <xdr:row>44</xdr:row>
      <xdr:rowOff>0</xdr:rowOff>
    </xdr:to>
    <xdr:sp>
      <xdr:nvSpPr>
        <xdr:cNvPr id="2" name="Line 27"/>
        <xdr:cNvSpPr>
          <a:spLocks/>
        </xdr:cNvSpPr>
      </xdr:nvSpPr>
      <xdr:spPr>
        <a:xfrm>
          <a:off x="8582025" y="72390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48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675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48</xdr:row>
      <xdr:rowOff>142875</xdr:rowOff>
    </xdr:from>
    <xdr:to>
      <xdr:col>1</xdr:col>
      <xdr:colOff>2657475</xdr:colOff>
      <xdr:row>48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8077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49</xdr:row>
      <xdr:rowOff>0</xdr:rowOff>
    </xdr:from>
    <xdr:to>
      <xdr:col>7</xdr:col>
      <xdr:colOff>990600</xdr:colOff>
      <xdr:row>49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809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972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9913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0</xdr:rowOff>
    </xdr:from>
    <xdr:ext cx="4286250" cy="171450"/>
    <xdr:sp>
      <xdr:nvSpPr>
        <xdr:cNvPr id="1" name="AutoShape 1"/>
        <xdr:cNvSpPr>
          <a:spLocks/>
        </xdr:cNvSpPr>
      </xdr:nvSpPr>
      <xdr:spPr>
        <a:xfrm>
          <a:off x="742950" y="161925"/>
          <a:ext cx="4286250" cy="171450"/>
        </a:xfrm>
        <a:prstGeom prst="round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57150</xdr:colOff>
      <xdr:row>2</xdr:row>
      <xdr:rowOff>76200</xdr:rowOff>
    </xdr:from>
    <xdr:to>
      <xdr:col>3</xdr:col>
      <xdr:colOff>371475</xdr:colOff>
      <xdr:row>2</xdr:row>
      <xdr:rowOff>323850</xdr:rowOff>
    </xdr:to>
    <xdr:grpSp>
      <xdr:nvGrpSpPr>
        <xdr:cNvPr id="2" name="Group 12">
          <a:hlinkClick r:id="rId1"/>
        </xdr:cNvPr>
        <xdr:cNvGrpSpPr>
          <a:grpSpLocks/>
        </xdr:cNvGrpSpPr>
      </xdr:nvGrpSpPr>
      <xdr:grpSpPr>
        <a:xfrm>
          <a:off x="847725" y="400050"/>
          <a:ext cx="1076325" cy="247650"/>
          <a:chOff x="118" y="64"/>
          <a:chExt cx="94" cy="26"/>
        </a:xfrm>
        <a:solidFill>
          <a:srgbClr val="FFFFFF"/>
        </a:solidFill>
      </xdr:grpSpPr>
      <xdr:sp>
        <xdr:nvSpPr>
          <xdr:cNvPr id="3" name="Rectangle 13"/>
          <xdr:cNvSpPr>
            <a:spLocks/>
          </xdr:cNvSpPr>
        </xdr:nvSpPr>
        <xdr:spPr>
          <a:xfrm>
            <a:off x="148" y="71"/>
            <a:ext cx="6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pic>
        <xdr:nvPicPr>
          <xdr:cNvPr id="4" name="Picture 14" descr="volv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8" y="64"/>
            <a:ext cx="30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972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9913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40</xdr:row>
      <xdr:rowOff>142875</xdr:rowOff>
    </xdr:from>
    <xdr:to>
      <xdr:col>1</xdr:col>
      <xdr:colOff>2657475</xdr:colOff>
      <xdr:row>40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10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7</xdr:col>
      <xdr:colOff>990600</xdr:colOff>
      <xdr:row>41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294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972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9913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142875</xdr:rowOff>
    </xdr:from>
    <xdr:to>
      <xdr:col>1</xdr:col>
      <xdr:colOff>2657475</xdr:colOff>
      <xdr:row>41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6877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7</xdr:col>
      <xdr:colOff>990600</xdr:colOff>
      <xdr:row>42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6896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42</xdr:row>
      <xdr:rowOff>142875</xdr:rowOff>
    </xdr:from>
    <xdr:to>
      <xdr:col>1</xdr:col>
      <xdr:colOff>2657475</xdr:colOff>
      <xdr:row>42</xdr:row>
      <xdr:rowOff>142875</xdr:rowOff>
    </xdr:to>
    <xdr:sp>
      <xdr:nvSpPr>
        <xdr:cNvPr id="1" name="Line 30"/>
        <xdr:cNvSpPr>
          <a:spLocks/>
        </xdr:cNvSpPr>
      </xdr:nvSpPr>
      <xdr:spPr>
        <a:xfrm>
          <a:off x="866775" y="703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7</xdr:col>
      <xdr:colOff>990600</xdr:colOff>
      <xdr:row>43</xdr:row>
      <xdr:rowOff>0</xdr:rowOff>
    </xdr:to>
    <xdr:sp>
      <xdr:nvSpPr>
        <xdr:cNvPr id="2" name="Line 27"/>
        <xdr:cNvSpPr>
          <a:spLocks/>
        </xdr:cNvSpPr>
      </xdr:nvSpPr>
      <xdr:spPr>
        <a:xfrm>
          <a:off x="8334375" y="7058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TRABAJO%20BALANCE%20%20ISTRUCTIVO%20N&#186;%2023\2008\Software%20Instructivo%2023%20al%2031-12-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ftware%20Instructivo%2023%20-%20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Willy%20V&#225;squez\HOJA%20DE%20TRABAJO%20BALANCE%20%20ISTRUCTIVO%20N&#186;%2023\2008\Software%20Instructivo%2023%20al%2031-12-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tas.%20Ingre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Willy%20V&#225;squez\EE.FF.%202009\EEFF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tas.%20Gast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ctivo%20No%20corrien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ESTADOS%20FINANCIEROS\ESTADOS%20FINANCIEROS\E.E.F.F%20-%20A&#209;O%202010\EEFF%20al%2030-06-2010\Anexos%20Financieros%20AF-4%20Explicacion%20de%20o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Menú Activo"/>
      <sheetName val="Menú Activo No Cte."/>
      <sheetName val="Patrimonio"/>
      <sheetName val="Gastos Corrientes  "/>
      <sheetName val="Ingresos Corrientes"/>
      <sheetName val="Resultados Acumulados"/>
      <sheetName val="191.02"/>
      <sheetName val="211.01"/>
      <sheetName val="211.02"/>
      <sheetName val="211.03"/>
      <sheetName val="211.04"/>
      <sheetName val="211.05"/>
      <sheetName val="211.06"/>
      <sheetName val="211.09"/>
      <sheetName val="212.01"/>
      <sheetName val="213.01"/>
      <sheetName val="213.02"/>
      <sheetName val="214.01"/>
      <sheetName val="215"/>
      <sheetName val="219"/>
      <sheetName val="282"/>
      <sheetName val="Centraliz. Clase 2"/>
      <sheetName val="331.01"/>
      <sheetName val="331.02"/>
      <sheetName val="332.01.01"/>
      <sheetName val="332.02.01"/>
      <sheetName val="332.03.01"/>
      <sheetName val="333.01.01"/>
      <sheetName val="333.02.01"/>
      <sheetName val="333.03.01"/>
      <sheetName val="335.02"/>
      <sheetName val="335.03"/>
      <sheetName val="336.04.01"/>
      <sheetName val="341.01.01"/>
      <sheetName val="341.01.04"/>
      <sheetName val="341.04"/>
      <sheetName val="349"/>
      <sheetName val="361.01"/>
      <sheetName val="361.02"/>
      <sheetName val="361.03"/>
      <sheetName val="361.04"/>
      <sheetName val="371.05"/>
      <sheetName val="385.04"/>
      <sheetName val="389.01"/>
      <sheetName val="389.09"/>
      <sheetName val="391.01"/>
      <sheetName val="392.01"/>
      <sheetName val="392.02"/>
      <sheetName val="392.03"/>
      <sheetName val="397"/>
      <sheetName val="399"/>
      <sheetName val="Centraliz. Clase 3"/>
      <sheetName val="441"/>
      <sheetName val="442"/>
      <sheetName val="471"/>
      <sheetName val="472"/>
      <sheetName val="Centraliz. Clase 4"/>
      <sheetName val="541"/>
      <sheetName val="561.01"/>
      <sheetName val="562.01.01"/>
      <sheetName val="562.01.03"/>
      <sheetName val="562.02"/>
      <sheetName val="563.01.01"/>
      <sheetName val="563.01.03"/>
      <sheetName val="Centraliz. Clase 5"/>
      <sheetName val="Gastos Corrientes"/>
      <sheetName val="D"/>
      <sheetName val="601.01"/>
      <sheetName val="601.02"/>
      <sheetName val="601.03"/>
      <sheetName val="601.04"/>
      <sheetName val="601.05"/>
      <sheetName val="601.06"/>
      <sheetName val="601.09"/>
      <sheetName val="602.01"/>
      <sheetName val="603.01"/>
      <sheetName val="603.02"/>
      <sheetName val="604.01"/>
      <sheetName val="604.02"/>
      <sheetName val="605"/>
      <sheetName val="621.01"/>
      <sheetName val="621.02"/>
      <sheetName val="621.05"/>
      <sheetName val="622.01"/>
      <sheetName val="623.01"/>
      <sheetName val="624.01"/>
      <sheetName val="624.03"/>
      <sheetName val="629.01"/>
      <sheetName val="629.02"/>
      <sheetName val="629.03"/>
      <sheetName val="629.09"/>
      <sheetName val="641.01"/>
      <sheetName val="641.02"/>
      <sheetName val="641.03"/>
      <sheetName val="642"/>
      <sheetName val="643"/>
      <sheetName val="645.01"/>
      <sheetName val="645.02"/>
      <sheetName val="645.03"/>
      <sheetName val="645.04"/>
      <sheetName val="645.05"/>
      <sheetName val="645.07"/>
      <sheetName val="645.08"/>
      <sheetName val="645.12"/>
      <sheetName val="646.01"/>
      <sheetName val="646.02"/>
      <sheetName val="646.04"/>
      <sheetName val="646.07"/>
      <sheetName val="646.08"/>
      <sheetName val="659"/>
      <sheetName val="661.01.02"/>
      <sheetName val="661.02"/>
      <sheetName val="661.04"/>
      <sheetName val="662.03"/>
      <sheetName val="662.06"/>
      <sheetName val="663.01"/>
      <sheetName val="663.02"/>
      <sheetName val="664"/>
      <sheetName val="665"/>
      <sheetName val="669"/>
      <sheetName val="673"/>
      <sheetName val="681.01"/>
      <sheetName val="684"/>
      <sheetName val="685"/>
      <sheetName val="687"/>
      <sheetName val="689.02.01"/>
      <sheetName val="689.02.02"/>
      <sheetName val="Centraliz. Clase 6"/>
      <sheetName val="702.03"/>
      <sheetName val="711.01"/>
      <sheetName val="711.02"/>
      <sheetName val="711.04"/>
      <sheetName val="711.05"/>
      <sheetName val="711.06"/>
      <sheetName val="712.04"/>
      <sheetName val="712.05"/>
      <sheetName val="712.06"/>
      <sheetName val="714.01"/>
      <sheetName val="723"/>
      <sheetName val="751.01.01"/>
      <sheetName val="751.01.15"/>
      <sheetName val="751.02"/>
      <sheetName val="759"/>
      <sheetName val="761.01.02"/>
      <sheetName val="771.03"/>
      <sheetName val="772"/>
      <sheetName val="Centraliz. Clase 7"/>
      <sheetName val="816"/>
      <sheetName val="819"/>
      <sheetName val="826"/>
      <sheetName val="833"/>
      <sheetName val="833.01"/>
      <sheetName val="833.02"/>
      <sheetName val="845"/>
      <sheetName val="Centraliz. Clase 8"/>
      <sheetName val="AJUSTES"/>
      <sheetName val="Meses"/>
      <sheetName val="Importante"/>
      <sheetName val="Tips"/>
      <sheetName val="Software Instructivo 23 al 31-1"/>
    </sheetNames>
    <definedNames>
      <definedName name="ShowAvisoLeg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Menú Activo No Cte."/>
      <sheetName val="Patrimonio"/>
      <sheetName val="Gastos Corrientes  "/>
      <sheetName val="Ingresos Corrientes"/>
      <sheetName val="Resultados Acumulados"/>
      <sheetName val="Menú Activo"/>
      <sheetName val="1209.03"/>
      <sheetName val="1301.050102"/>
      <sheetName val="1301.050301"/>
      <sheetName val="1301.0902"/>
      <sheetName val="1301.080102"/>
      <sheetName val="1301.050101"/>
      <sheetName val="211.06"/>
      <sheetName val="211.09"/>
      <sheetName val="212.01"/>
      <sheetName val="213.01"/>
      <sheetName val="213.02"/>
      <sheetName val="214.01"/>
      <sheetName val="215"/>
      <sheetName val="219"/>
      <sheetName val="282"/>
      <sheetName val="Centraliz. Clase 2"/>
      <sheetName val="331.01"/>
      <sheetName val="331.02"/>
      <sheetName val="332.01.01"/>
      <sheetName val="332.02.01"/>
      <sheetName val="332.03.01"/>
      <sheetName val="333.01.01"/>
      <sheetName val="333.02.01"/>
      <sheetName val="333.03.01"/>
      <sheetName val="335.02"/>
      <sheetName val="335.03"/>
      <sheetName val="336.04.01"/>
      <sheetName val="341.01.01"/>
      <sheetName val="341.01.04"/>
      <sheetName val="341.04"/>
      <sheetName val="349"/>
      <sheetName val="361.01"/>
      <sheetName val="361.02"/>
      <sheetName val="361.03"/>
      <sheetName val="361.04"/>
      <sheetName val="371.05"/>
      <sheetName val="385.04"/>
      <sheetName val="389.01"/>
      <sheetName val="389.09"/>
      <sheetName val="391.01"/>
      <sheetName val="392.01"/>
      <sheetName val="392.02"/>
      <sheetName val="392.03"/>
      <sheetName val="397"/>
      <sheetName val="399"/>
      <sheetName val="Centraliz. Clase 3"/>
      <sheetName val="441"/>
      <sheetName val="442"/>
      <sheetName val="471"/>
      <sheetName val="472"/>
      <sheetName val="Centraliz. Clase 4"/>
      <sheetName val="541"/>
      <sheetName val="561.01"/>
      <sheetName val="562.01.01"/>
      <sheetName val="562.01.03"/>
      <sheetName val="562.02"/>
      <sheetName val="563.01.01"/>
      <sheetName val="563.01.03"/>
      <sheetName val="Centraliz. Clase 5"/>
      <sheetName val="Gastos Corrientes"/>
      <sheetName val="D"/>
      <sheetName val="601.01"/>
      <sheetName val="601.02"/>
      <sheetName val="601.03"/>
      <sheetName val="601.04"/>
      <sheetName val="601.05"/>
      <sheetName val="601.06"/>
      <sheetName val="601.09"/>
      <sheetName val="602.01"/>
      <sheetName val="603.01"/>
      <sheetName val="603.02"/>
      <sheetName val="604.01"/>
      <sheetName val="604.02"/>
      <sheetName val="605"/>
      <sheetName val="621.01"/>
      <sheetName val="621.02"/>
      <sheetName val="621.05"/>
      <sheetName val="622.01"/>
      <sheetName val="623.01"/>
      <sheetName val="624.01"/>
      <sheetName val="624.03"/>
      <sheetName val="629.01"/>
      <sheetName val="629.02"/>
      <sheetName val="629.03"/>
      <sheetName val="629.09"/>
      <sheetName val="641.01"/>
      <sheetName val="641.02"/>
      <sheetName val="641.03"/>
      <sheetName val="Centraliz. Clase 6"/>
      <sheetName val="642"/>
      <sheetName val="643"/>
      <sheetName val="645.01"/>
      <sheetName val="645.02"/>
      <sheetName val="645.03"/>
      <sheetName val="645.04"/>
      <sheetName val="645.05"/>
      <sheetName val="645.07"/>
      <sheetName val="645.08"/>
      <sheetName val="645.12"/>
      <sheetName val="646.01"/>
      <sheetName val="646.02"/>
      <sheetName val="646.04"/>
      <sheetName val="646.07"/>
      <sheetName val="646.08"/>
      <sheetName val="659"/>
      <sheetName val="661.01.02"/>
      <sheetName val="661.02"/>
      <sheetName val="661.04"/>
      <sheetName val="662.03"/>
      <sheetName val="662.06"/>
      <sheetName val="663.01"/>
      <sheetName val="663.02"/>
      <sheetName val="664"/>
      <sheetName val="665"/>
      <sheetName val="669"/>
      <sheetName val="673"/>
      <sheetName val="681.01"/>
      <sheetName val="684"/>
      <sheetName val="685"/>
      <sheetName val="687"/>
      <sheetName val="689.02.01"/>
      <sheetName val="689.02.02"/>
      <sheetName val="702.03"/>
      <sheetName val="711.01"/>
      <sheetName val="711.02"/>
      <sheetName val="711.04"/>
      <sheetName val="711.05"/>
      <sheetName val="711.06"/>
      <sheetName val="712.04"/>
      <sheetName val="712.05"/>
      <sheetName val="712.06"/>
      <sheetName val="714.01"/>
      <sheetName val="723"/>
      <sheetName val="751.01.01"/>
      <sheetName val="751.01.15"/>
      <sheetName val="751.02"/>
      <sheetName val="759"/>
      <sheetName val="761.01.02"/>
      <sheetName val="771.03"/>
      <sheetName val="772"/>
      <sheetName val="Centraliz. Clase 7"/>
      <sheetName val="826"/>
      <sheetName val="833"/>
      <sheetName val="833.01"/>
      <sheetName val="833.02"/>
      <sheetName val="845"/>
      <sheetName val="Centraliz. Clase 8"/>
      <sheetName val="AJUSTES"/>
      <sheetName val="Importante"/>
    </sheetNames>
    <definedNames>
      <definedName name="ShowAvisoLegal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Menú Activo"/>
      <sheetName val="Menú Activo No Cte."/>
      <sheetName val="Patrimonio"/>
      <sheetName val="Gastos Corrientes  "/>
      <sheetName val="Ingresos Corrientes"/>
      <sheetName val="Resultados Acumulados"/>
      <sheetName val="191.02"/>
      <sheetName val="211.01"/>
      <sheetName val="211.02"/>
      <sheetName val="211.03"/>
      <sheetName val="211.04"/>
      <sheetName val="211.05"/>
      <sheetName val="211.06"/>
      <sheetName val="211.09"/>
      <sheetName val="212.01"/>
      <sheetName val="213.01"/>
      <sheetName val="213.02"/>
      <sheetName val="214.01"/>
      <sheetName val="215"/>
      <sheetName val="219"/>
      <sheetName val="282"/>
      <sheetName val="Centraliz. Clase 2"/>
      <sheetName val="331.01"/>
      <sheetName val="331.02"/>
      <sheetName val="332.01.01"/>
      <sheetName val="332.02.01"/>
      <sheetName val="332.03.01"/>
      <sheetName val="333.01.01"/>
      <sheetName val="333.02.01"/>
      <sheetName val="333.03.01"/>
      <sheetName val="335.02"/>
      <sheetName val="335.03"/>
      <sheetName val="336.04.01"/>
      <sheetName val="341.01.01"/>
      <sheetName val="341.01.04"/>
      <sheetName val="341.04"/>
      <sheetName val="349"/>
      <sheetName val="361.01"/>
      <sheetName val="361.02"/>
      <sheetName val="361.03"/>
      <sheetName val="361.04"/>
      <sheetName val="371.05"/>
      <sheetName val="385.04"/>
      <sheetName val="389.01"/>
      <sheetName val="389.09"/>
      <sheetName val="391.01"/>
      <sheetName val="392.01"/>
      <sheetName val="392.02"/>
      <sheetName val="392.03"/>
      <sheetName val="397"/>
      <sheetName val="399"/>
      <sheetName val="Centraliz. Clase 3"/>
      <sheetName val="441"/>
      <sheetName val="442"/>
      <sheetName val="471"/>
      <sheetName val="471.02.01"/>
      <sheetName val="471.02.02"/>
      <sheetName val="Centraliz. Clase 4"/>
      <sheetName val="541"/>
      <sheetName val="561.01"/>
      <sheetName val="562.01.01"/>
      <sheetName val="562.01.03"/>
      <sheetName val="562.02"/>
      <sheetName val="563.01.01"/>
      <sheetName val="563.01.03"/>
      <sheetName val="Centraliz. Clase 5"/>
      <sheetName val="Gastos Corrientes"/>
      <sheetName val="D"/>
      <sheetName val="601.01"/>
      <sheetName val="601.02"/>
      <sheetName val="601.03"/>
      <sheetName val="601.04"/>
      <sheetName val="601.05"/>
      <sheetName val="601.06"/>
      <sheetName val="601.09"/>
      <sheetName val="602.01"/>
      <sheetName val="603.01"/>
      <sheetName val="603.02"/>
      <sheetName val="604.01"/>
      <sheetName val="604.02"/>
      <sheetName val="605"/>
      <sheetName val="621.01"/>
      <sheetName val="621.02"/>
      <sheetName val="621.05"/>
      <sheetName val="622.01"/>
      <sheetName val="623.01"/>
      <sheetName val="624.01"/>
      <sheetName val="624.03"/>
      <sheetName val="629.01"/>
      <sheetName val="629.02"/>
      <sheetName val="629.03"/>
      <sheetName val="629.09"/>
      <sheetName val="641.01"/>
      <sheetName val="641.02"/>
      <sheetName val="641.03"/>
      <sheetName val="642"/>
      <sheetName val="643"/>
      <sheetName val="645.01"/>
      <sheetName val="645.02"/>
      <sheetName val="645.03"/>
      <sheetName val="645.04"/>
      <sheetName val="645.05"/>
      <sheetName val="645.07"/>
      <sheetName val="645.08"/>
      <sheetName val="645.12"/>
      <sheetName val="646.01"/>
      <sheetName val="646.02"/>
      <sheetName val="646.04"/>
      <sheetName val="646.07"/>
      <sheetName val="646.08"/>
      <sheetName val="659"/>
      <sheetName val="661.01.02"/>
      <sheetName val="661.02"/>
      <sheetName val="661.04"/>
      <sheetName val="662.03"/>
      <sheetName val="662.06"/>
      <sheetName val="663.01"/>
      <sheetName val="663.02"/>
      <sheetName val="664"/>
      <sheetName val="665"/>
      <sheetName val="669"/>
      <sheetName val="673"/>
      <sheetName val="681.01"/>
      <sheetName val="684"/>
      <sheetName val="685"/>
      <sheetName val="687"/>
      <sheetName val="689.02.01"/>
      <sheetName val="689.02.02"/>
      <sheetName val="Centraliz. Clase 6"/>
      <sheetName val="702.03"/>
      <sheetName val="711.01"/>
      <sheetName val="711.02"/>
      <sheetName val="711.04"/>
      <sheetName val="711.05"/>
      <sheetName val="711.06"/>
      <sheetName val="712.04"/>
      <sheetName val="712.05"/>
      <sheetName val="712.06"/>
      <sheetName val="714.01"/>
      <sheetName val="723"/>
      <sheetName val="751.01.01"/>
      <sheetName val="751.01.15"/>
      <sheetName val="751.02"/>
      <sheetName val="759"/>
      <sheetName val="761.01.02"/>
      <sheetName val="771.03"/>
      <sheetName val="772"/>
      <sheetName val="Centraliz. Clase 7"/>
      <sheetName val="816"/>
      <sheetName val="819"/>
      <sheetName val="826"/>
      <sheetName val="833"/>
      <sheetName val="833.01"/>
      <sheetName val="833.02"/>
      <sheetName val="845"/>
      <sheetName val="Centraliz. Clase 8"/>
      <sheetName val="AJUSTES"/>
      <sheetName val="Meses"/>
      <sheetName val="Importante"/>
      <sheetName val="Tips"/>
    </sheetNames>
    <sheetDataSet>
      <sheetData sheetId="25">
        <row r="36">
          <cell r="E36">
            <v>8614204.059999999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4301.010103"/>
      <sheetName val="4301.020101"/>
      <sheetName val="4301.030301"/>
      <sheetName val="4301.040101"/>
      <sheetName val="4301.040102"/>
      <sheetName val="4301.050101"/>
      <sheetName val="4301.060104"/>
      <sheetName val="4301.060604"/>
      <sheetName val="4301.090101"/>
      <sheetName val="4301.090102"/>
      <sheetName val="4302.030101"/>
      <sheetName val="4302.030102"/>
      <sheetName val="4302.030103"/>
      <sheetName val="4302.030104"/>
      <sheetName val="4302.030105"/>
      <sheetName val="4302.030106"/>
      <sheetName val="4302.030107"/>
      <sheetName val="4302.030108"/>
      <sheetName val="4302.030109"/>
      <sheetName val="4302.030199"/>
      <sheetName val="4302.1101"/>
      <sheetName val="4303.030101"/>
      <sheetName val="4303.030102"/>
      <sheetName val="4303.030103"/>
      <sheetName val="4303.030104"/>
      <sheetName val="4303.030105"/>
      <sheetName val="4303.030199"/>
      <sheetName val="4303.030201"/>
      <sheetName val="4303.030601"/>
      <sheetName val="4303.040101"/>
      <sheetName val="4303.040199"/>
      <sheetName val="4303.040201"/>
      <sheetName val="4303.050399"/>
      <sheetName val="4303.090203"/>
      <sheetName val="4303.090205"/>
      <sheetName val="4401.010202"/>
      <sheetName val="4402.01"/>
      <sheetName val="4402.02"/>
      <sheetName val="4402.030102"/>
      <sheetName val="4404.01"/>
      <sheetName val="4404.02"/>
      <sheetName val="4404.030102"/>
      <sheetName val="4501.010101"/>
      <sheetName val="4501.010399"/>
      <sheetName val="4501.010499"/>
      <sheetName val="4501.010499 (2)"/>
      <sheetName val="Mayorización 43"/>
      <sheetName val="Importante"/>
    </sheetNames>
    <sheetDataSet>
      <sheetData sheetId="1">
        <row r="14">
          <cell r="G14" t="str">
            <v>ANÁLISIS:  4301.010103  PRODUCTOS FORESTALES</v>
          </cell>
        </row>
        <row r="30">
          <cell r="H30">
            <v>-1409</v>
          </cell>
        </row>
      </sheetData>
      <sheetData sheetId="2">
        <row r="14">
          <cell r="F14" t="str">
            <v>ANÁLISIS:  4301.020101  VENTA DE ANIMALES</v>
          </cell>
        </row>
        <row r="30">
          <cell r="H30">
            <v>-62281</v>
          </cell>
        </row>
      </sheetData>
      <sheetData sheetId="3">
        <row r="14">
          <cell r="F14" t="str">
            <v>ANÁLISIS:  4301.030101  VENTA DE AGUA</v>
          </cell>
        </row>
        <row r="30">
          <cell r="H30">
            <v>-8885.329999999998</v>
          </cell>
        </row>
      </sheetData>
      <sheetData sheetId="4">
        <row r="14">
          <cell r="F14" t="str">
            <v>ANÁLISIS:  4301.04.0101 ALIMENTOS Y BEBIDAS</v>
          </cell>
        </row>
        <row r="30">
          <cell r="H30">
            <v>-11087</v>
          </cell>
        </row>
      </sheetData>
      <sheetData sheetId="5">
        <row r="14">
          <cell r="F14" t="str">
            <v>ANÁLISIS:  4301.040102  PRODUCTOS AGROINDUSTRIALES</v>
          </cell>
        </row>
        <row r="30">
          <cell r="H30">
            <v>-4265.099999999999</v>
          </cell>
        </row>
      </sheetData>
      <sheetData sheetId="6">
        <row r="14">
          <cell r="F14" t="str">
            <v>ANÁLISIS:  4301.050101  VENTA DE PUBLICACIONE (LIBROS, BOLETINES, FOLLETOS, VIDEOS Y OTROS)</v>
          </cell>
        </row>
        <row r="30">
          <cell r="H30">
            <v>-126044.62</v>
          </cell>
        </row>
      </sheetData>
      <sheetData sheetId="7">
        <row r="14">
          <cell r="F14" t="str">
            <v>ANÁLISIS:  4301.060104 FARMACIA</v>
          </cell>
        </row>
        <row r="30">
          <cell r="H30">
            <v>-2161</v>
          </cell>
        </row>
      </sheetData>
      <sheetData sheetId="8">
        <row r="14">
          <cell r="G14" t="str">
            <v>ANÁLISIS:  4301.060604  FARMACIA</v>
          </cell>
        </row>
        <row r="30">
          <cell r="H30">
            <v>0</v>
          </cell>
        </row>
      </sheetData>
      <sheetData sheetId="9">
        <row r="14">
          <cell r="G14" t="str">
            <v>ANÁLISIS:  4301.090101 VENTA DE PUBLICACIONES</v>
          </cell>
        </row>
        <row r="30">
          <cell r="H30">
            <v>-20940.84</v>
          </cell>
        </row>
      </sheetData>
      <sheetData sheetId="10">
        <row r="14">
          <cell r="F14" t="str">
            <v>ANÁLISIS:  4301.090102  VENTA DE BASES PARA LICITACIÓN PÚBLICA, CONCURSO PÚBLICO Y OTROS</v>
          </cell>
        </row>
        <row r="30">
          <cell r="H30">
            <v>-614</v>
          </cell>
        </row>
      </sheetData>
      <sheetData sheetId="11">
        <row r="14">
          <cell r="F14" t="str">
            <v>ANÁLISIS:  4302.030101  CARNETS</v>
          </cell>
        </row>
        <row r="30">
          <cell r="H30">
            <v>-88912</v>
          </cell>
        </row>
      </sheetData>
      <sheetData sheetId="12">
        <row r="14">
          <cell r="F14" t="str">
            <v>ANÁLISIS:  4302.030102  DERECHOS DE EXAMEN DE ADMISIÓN</v>
          </cell>
        </row>
        <row r="30">
          <cell r="H30">
            <v>-599377.5</v>
          </cell>
        </row>
      </sheetData>
      <sheetData sheetId="13">
        <row r="14">
          <cell r="F14" t="str">
            <v>ANÁLISIS:  4302.030103  GRADOS Y TITULOS</v>
          </cell>
        </row>
        <row r="30">
          <cell r="H30">
            <v>-262078</v>
          </cell>
        </row>
      </sheetData>
      <sheetData sheetId="14">
        <row r="14">
          <cell r="F14" t="str">
            <v>ANÁLISIS:  4302.030104  CONSTANCIAS Y CERTIFICADOS</v>
          </cell>
        </row>
        <row r="30">
          <cell r="H30">
            <v>-340266.38</v>
          </cell>
        </row>
      </sheetData>
      <sheetData sheetId="15">
        <row r="14">
          <cell r="F14" t="str">
            <v>ANÁLISIS:  4302.030105  DERECHOS DE INSCRIPCIÓN</v>
          </cell>
        </row>
        <row r="30">
          <cell r="H30">
            <v>-31461</v>
          </cell>
        </row>
      </sheetData>
      <sheetData sheetId="16">
        <row r="14">
          <cell r="F14" t="str">
            <v>ANÁLISIS:  4302.030106  PENSIÓN DE ENSEÑANZA</v>
          </cell>
        </row>
        <row r="30">
          <cell r="H30">
            <v>-488933.62</v>
          </cell>
        </row>
      </sheetData>
      <sheetData sheetId="17">
        <row r="14">
          <cell r="F14" t="str">
            <v>ANÁLISIS:  4302.030107  MATRÍCULAS</v>
          </cell>
        </row>
        <row r="30">
          <cell r="H30">
            <v>-398101</v>
          </cell>
        </row>
      </sheetData>
      <sheetData sheetId="18">
        <row r="14">
          <cell r="F14" t="str">
            <v>ANÁLISIS:  4302.030108  TRASLADOS Y CONVALIDACIONES</v>
          </cell>
        </row>
        <row r="30">
          <cell r="H30">
            <v>-14194</v>
          </cell>
        </row>
      </sheetData>
      <sheetData sheetId="19">
        <row r="14">
          <cell r="F14" t="str">
            <v>ANÁLISIS:  4302.030109  DERECHOS UNIVERSITARIOS</v>
          </cell>
        </row>
        <row r="30">
          <cell r="H30">
            <v>-459462.41000000003</v>
          </cell>
        </row>
      </sheetData>
      <sheetData sheetId="20">
        <row r="14">
          <cell r="F14" t="str">
            <v>ANÁLISIS:  4302.030199  OTROS DERECHOS ADMINISTRATIVO</v>
          </cell>
        </row>
        <row r="30">
          <cell r="H30">
            <v>-827758.74</v>
          </cell>
        </row>
      </sheetData>
      <sheetData sheetId="21">
        <row r="13">
          <cell r="F13" t="str">
            <v>ANÁLISIS:  4302.1101  DEVOLUCIONES DE DERECHOS ADMINISTRATIVOS</v>
          </cell>
        </row>
        <row r="30">
          <cell r="G30">
            <v>6015.37</v>
          </cell>
        </row>
      </sheetData>
      <sheetData sheetId="22">
        <row r="14">
          <cell r="F14" t="str">
            <v>ANÁLISIS:  4303.030101  ENSEÑANZA EN CENTRO PREUNIVERSITARIO</v>
          </cell>
        </row>
        <row r="30">
          <cell r="H30">
            <v>-768865.5</v>
          </cell>
        </row>
      </sheetData>
      <sheetData sheetId="23">
        <row r="14">
          <cell r="F14" t="str">
            <v>ANÁLISIS:  4303.030102  SERVICIO DE CAPACITACIÓN</v>
          </cell>
        </row>
        <row r="30">
          <cell r="H30">
            <v>-4331810.54</v>
          </cell>
        </row>
      </sheetData>
      <sheetData sheetId="24">
        <row r="14">
          <cell r="F14" t="str">
            <v>ANÁLISIS:  4303.030103  PENSIÓN DE ENSEÑANZA</v>
          </cell>
        </row>
        <row r="30">
          <cell r="H30">
            <v>-975726.09</v>
          </cell>
        </row>
      </sheetData>
      <sheetData sheetId="25">
        <row r="30">
          <cell r="H30">
            <v>-2406</v>
          </cell>
        </row>
      </sheetData>
      <sheetData sheetId="26">
        <row r="14">
          <cell r="F14" t="str">
            <v>ANÁLISIS:  4303.030105  SERVICIOS ACADÉMICOS</v>
          </cell>
        </row>
        <row r="30">
          <cell r="H30">
            <v>-1425724.15</v>
          </cell>
        </row>
      </sheetData>
      <sheetData sheetId="27">
        <row r="14">
          <cell r="F14" t="str">
            <v>ANÁLISIS:  4303.030199  OTROS SERVICIOS DE EDUCACIÓN</v>
          </cell>
        </row>
        <row r="30">
          <cell r="H30">
            <v>-2116</v>
          </cell>
        </row>
      </sheetData>
      <sheetData sheetId="29">
        <row r="14">
          <cell r="F14" t="str">
            <v>ANÁLISIS:  4303.030201  VACACIONES UTILES</v>
          </cell>
        </row>
        <row r="30">
          <cell r="H30">
            <v>-391</v>
          </cell>
        </row>
      </sheetData>
      <sheetData sheetId="30">
        <row r="14">
          <cell r="F14" t="str">
            <v>ANÁLISIS:  4303.040101  ATENCIÓN MÉDICA</v>
          </cell>
        </row>
        <row r="30">
          <cell r="H30">
            <v>-88928.1</v>
          </cell>
        </row>
      </sheetData>
      <sheetData sheetId="31">
        <row r="14">
          <cell r="F14" t="str">
            <v>ANÁLISIS:  4303.040199  OTROS SERVICIOS MÉDICOS - ASISTENCIALES</v>
          </cell>
        </row>
        <row r="30">
          <cell r="H30">
            <v>-362694</v>
          </cell>
        </row>
      </sheetData>
      <sheetData sheetId="32">
        <row r="14">
          <cell r="F14" t="str">
            <v>ANÁLISIS:  4303.040201  EXÁMENES DE LABORATORIO</v>
          </cell>
        </row>
        <row r="30">
          <cell r="H30">
            <v>-134309</v>
          </cell>
        </row>
      </sheetData>
      <sheetData sheetId="33">
        <row r="14">
          <cell r="F14" t="str">
            <v>ANÁLISIS:  4303.050399  OTROS ALQUILERES</v>
          </cell>
        </row>
        <row r="30">
          <cell r="H30">
            <v>-45221.450000000004</v>
          </cell>
        </row>
      </sheetData>
      <sheetData sheetId="34">
        <row r="14">
          <cell r="F14" t="str">
            <v>ANÁLISIS:  4303.090203  SERVICIOS DE INVESTIGACIÓN Y DESARROLLO</v>
          </cell>
        </row>
        <row r="30">
          <cell r="H30">
            <v>-61021.29</v>
          </cell>
        </row>
      </sheetData>
      <sheetData sheetId="35">
        <row r="14">
          <cell r="F14" t="str">
            <v>ANÁLISIS:  4303.090205  SERVICIOS DE COMEDOR Y CAFETERÍA</v>
          </cell>
        </row>
        <row r="30">
          <cell r="H30">
            <v>-93254</v>
          </cell>
        </row>
      </sheetData>
      <sheetData sheetId="36">
        <row r="14">
          <cell r="F14" t="str">
            <v>ANÁLISIS:  4401.010202  OTROS ORGANISMOS</v>
          </cell>
        </row>
      </sheetData>
      <sheetData sheetId="37">
        <row r="12">
          <cell r="F12" t="str">
            <v>ANÁLISIS:  4402.01:  TRASPASOS DEL TESORO PÚBLICO</v>
          </cell>
        </row>
        <row r="30">
          <cell r="H30">
            <v>35702670.13</v>
          </cell>
        </row>
      </sheetData>
      <sheetData sheetId="39">
        <row r="14">
          <cell r="F14" t="str">
            <v>ANÁLISIS:  4402.030102  SOBRECANON PETROLERO</v>
          </cell>
        </row>
        <row r="30">
          <cell r="H30">
            <v>6516541.34</v>
          </cell>
        </row>
      </sheetData>
      <sheetData sheetId="40">
        <row r="12">
          <cell r="F12" t="str">
            <v>ANÁLISIS:  4404.01  TRASPASOS DEL TESORO PÚBLICO</v>
          </cell>
        </row>
        <row r="30">
          <cell r="H30">
            <v>579372.3500000001</v>
          </cell>
        </row>
      </sheetData>
      <sheetData sheetId="42">
        <row r="14">
          <cell r="F14" t="str">
            <v>ANÁLISIS:  4404.030102  SOBRECANON PETROLERO</v>
          </cell>
        </row>
        <row r="30">
          <cell r="H30">
            <v>4159028.209999999</v>
          </cell>
        </row>
      </sheetData>
      <sheetData sheetId="43">
        <row r="30">
          <cell r="G30">
            <v>79915.23</v>
          </cell>
        </row>
      </sheetData>
      <sheetData sheetId="44">
        <row r="30">
          <cell r="G30">
            <v>14094.96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-SP"/>
      <sheetName val="EG-SP"/>
      <sheetName val="PN-SP"/>
      <sheetName val="FE-SP"/>
      <sheetName val="Calculo Dep."/>
    </sheetNames>
    <sheetDataSet>
      <sheetData sheetId="3">
        <row r="17">
          <cell r="C17" t="str">
            <v>Cobranza de Venta de Bienes y Servicios y Renta de la Propiedad</v>
          </cell>
        </row>
        <row r="18">
          <cell r="C18" t="str">
            <v>Donaciones y Transferencias Corrientes Recibidas (Nota)</v>
          </cell>
        </row>
        <row r="19">
          <cell r="C19" t="str">
            <v>Otros (Nota)</v>
          </cell>
        </row>
        <row r="22">
          <cell r="C22" t="str">
            <v>Pago a Proveedores de Bienes y Servicios (Nota)</v>
          </cell>
        </row>
        <row r="23">
          <cell r="C23" t="str">
            <v>Pago de Remuneraciones y Obligaciones Sociales</v>
          </cell>
        </row>
        <row r="24">
          <cell r="C24" t="str">
            <v>Pago de Otras Retribuciones y Complementarias</v>
          </cell>
        </row>
        <row r="25">
          <cell r="C25" t="str">
            <v>Pago de Pensiones y Otros Beneficios</v>
          </cell>
        </row>
        <row r="28">
          <cell r="C28" t="str">
            <v>Otros (Nota)                                                                                               </v>
          </cell>
        </row>
        <row r="49">
          <cell r="C49" t="str">
            <v>Otros (Nota)</v>
          </cell>
        </row>
        <row r="52">
          <cell r="C52" t="str">
            <v>Donaciones y Transferencias de Capital Entregadas (Nota)</v>
          </cell>
          <cell r="D52">
            <v>-247.06</v>
          </cell>
        </row>
        <row r="54">
          <cell r="D54">
            <v>-3500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5101.010102"/>
      <sheetName val="5101.010103"/>
      <sheetName val="5101.010201"/>
      <sheetName val="5101.010299"/>
      <sheetName val="5101.020101"/>
      <sheetName val="5101.020102"/>
      <sheetName val="5101.020299"/>
      <sheetName val="5101.050101"/>
      <sheetName val="5101.050102"/>
      <sheetName val="5101.050299"/>
      <sheetName val="5101.080101"/>
      <sheetName val="5101.080201"/>
      <sheetName val="5101.090102"/>
      <sheetName val="5101.090103"/>
      <sheetName val="5101.090201"/>
      <sheetName val="5101.090301"/>
      <sheetName val="5101.090303"/>
      <sheetName val="5103.010105"/>
      <sheetName val="5201.010101"/>
      <sheetName val="5201.010201"/>
      <sheetName val="5202.030402"/>
      <sheetName val="5202.030403"/>
      <sheetName val="5301.0101"/>
      <sheetName val="5301.0102"/>
      <sheetName val="5301.020101"/>
      <sheetName val="5301.020102"/>
      <sheetName val="5301.0301"/>
      <sheetName val="5301.0302"/>
      <sheetName val="5301.0303"/>
      <sheetName val="5301.050101"/>
      <sheetName val="5301.050102"/>
      <sheetName val="5301.050201"/>
      <sheetName val="5301.050301"/>
      <sheetName val="5301.050302"/>
      <sheetName val="5301.050401"/>
      <sheetName val="5301.059999"/>
      <sheetName val="5301.0601"/>
      <sheetName val="5301.0602"/>
      <sheetName val="5301.0603"/>
      <sheetName val="5301.0604"/>
      <sheetName val="5301.0699"/>
      <sheetName val="5301.0701"/>
      <sheetName val="5301.080102"/>
      <sheetName val="5301.080201"/>
      <sheetName val="5301.0901"/>
      <sheetName val="5301.0902"/>
      <sheetName val="5301.0999"/>
      <sheetName val="5301.1001"/>
      <sheetName val="5301.1004"/>
      <sheetName val="5301.1006"/>
      <sheetName val="5301.1101"/>
      <sheetName val="5301.1102"/>
      <sheetName val="5301.1103"/>
      <sheetName val="5301.1104"/>
      <sheetName val="5301.1105"/>
      <sheetName val="5301.1106"/>
      <sheetName val="5301.9901"/>
      <sheetName val="5301.9902"/>
      <sheetName val="5301.9903"/>
      <sheetName val="5301.9904"/>
      <sheetName val="5301.9999"/>
      <sheetName val="5302.010102"/>
      <sheetName val="5302.010199"/>
      <sheetName val="5302.010201"/>
      <sheetName val="5302.010202"/>
      <sheetName val="5302.010299"/>
      <sheetName val="5302.020101"/>
      <sheetName val="5302.020102"/>
      <sheetName val="5302.020201"/>
      <sheetName val="5302.020202"/>
      <sheetName val="5302.020203"/>
      <sheetName val="5302.020301"/>
      <sheetName val="5302.020399"/>
      <sheetName val="5302.020401"/>
      <sheetName val="5302.020402"/>
      <sheetName val="5302.020403"/>
      <sheetName val="5302.020404"/>
      <sheetName val="5302.030101"/>
      <sheetName val="5302.030102"/>
      <sheetName val="5302.040101"/>
      <sheetName val="5302.040103"/>
      <sheetName val="5302.040104"/>
      <sheetName val="5302.040105"/>
      <sheetName val="5302.040199"/>
      <sheetName val="5302.050101"/>
      <sheetName val="5302.050102"/>
      <sheetName val="5302.050103"/>
      <sheetName val="5302.050104"/>
      <sheetName val="5302.050199"/>
      <sheetName val="5302.060101"/>
      <sheetName val="5302.060102"/>
      <sheetName val="5302.060201"/>
      <sheetName val="5302.060303"/>
      <sheetName val="5302.070101"/>
      <sheetName val="5302.070104"/>
      <sheetName val="5302.070199"/>
      <sheetName val="5302.070202"/>
      <sheetName val="5302.070203"/>
      <sheetName val="5302.070204"/>
      <sheetName val="5302.070299"/>
      <sheetName val="5302.070301"/>
      <sheetName val="5302.070302"/>
      <sheetName val="5302.070401"/>
      <sheetName val="5302.070402"/>
      <sheetName val="5302.070403"/>
      <sheetName val="5302.070404"/>
      <sheetName val="5302.070502"/>
      <sheetName val="5302.070601"/>
      <sheetName val="5302.070904"/>
      <sheetName val="5302.070905"/>
      <sheetName val="5302.070999"/>
      <sheetName val="5302.071002 "/>
      <sheetName val="5302.071002"/>
      <sheetName val="5302.071102"/>
      <sheetName val="5302.071103"/>
      <sheetName val="5302.071199"/>
      <sheetName val="5302.0801"/>
      <sheetName val="5302.0802"/>
      <sheetName val="5502.010199"/>
      <sheetName val="5503.010101"/>
      <sheetName val="5503.010102"/>
      <sheetName val="5503.010103"/>
      <sheetName val="5504.010201"/>
      <sheetName val="5504.030201"/>
      <sheetName val="5506.01"/>
      <sheetName val="5506.99"/>
      <sheetName val="5801.0102"/>
      <sheetName val="5801.0201"/>
      <sheetName val="5801.0202"/>
      <sheetName val="5801.030101"/>
      <sheetName val="5801.030102"/>
      <sheetName val="5801.030103"/>
      <sheetName val="Mayorización 13"/>
      <sheetName val="Importante"/>
    </sheetNames>
    <sheetDataSet>
      <sheetData sheetId="1">
        <row r="14">
          <cell r="F14" t="str">
            <v>ANALISIS:  5101.010102  PERSONAL ADMINISTRATIVO NOMBRADO (Régimen Público)</v>
          </cell>
        </row>
        <row r="30">
          <cell r="H30">
            <v>5204010.27</v>
          </cell>
        </row>
      </sheetData>
      <sheetData sheetId="2">
        <row r="30">
          <cell r="H30">
            <v>236246.71999999997</v>
          </cell>
        </row>
      </sheetData>
      <sheetData sheetId="3">
        <row r="14">
          <cell r="F14" t="str">
            <v>ANALISIS:  5101.010201  ASIGNACION A FONDOS DE PERSONAL</v>
          </cell>
        </row>
        <row r="30">
          <cell r="H30">
            <v>304213.32999999996</v>
          </cell>
        </row>
      </sheetData>
      <sheetData sheetId="4">
        <row r="14">
          <cell r="F14" t="str">
            <v>ANALISIS:  5101.010299  OTRAS RETRIBUCIONES Y COMPLEMENTOS</v>
          </cell>
        </row>
        <row r="30">
          <cell r="H30">
            <v>567872.6</v>
          </cell>
        </row>
      </sheetData>
      <sheetData sheetId="5">
        <row r="14">
          <cell r="F14" t="str">
            <v>ANALISIS:  5101.020101  PERSONAL NOMBRADO</v>
          </cell>
        </row>
        <row r="30">
          <cell r="H30">
            <v>14181.599999999997</v>
          </cell>
        </row>
      </sheetData>
      <sheetData sheetId="6">
        <row r="14">
          <cell r="F14" t="str">
            <v>ANALISIS:  5101.020102  PERSONAL CONTRATADO</v>
          </cell>
        </row>
        <row r="30">
          <cell r="H30">
            <v>138774.38999999998</v>
          </cell>
        </row>
      </sheetData>
      <sheetData sheetId="7">
        <row r="14">
          <cell r="F14" t="str">
            <v>ANALISIS:  5101.020299  OTRAS RETRIBUCIONES Y COMPLEMENTOS</v>
          </cell>
        </row>
        <row r="30">
          <cell r="H30">
            <v>5880</v>
          </cell>
        </row>
      </sheetData>
      <sheetData sheetId="8">
        <row r="14">
          <cell r="F14" t="str">
            <v>ANALISIS:  5101.050101  PERSONAL NOMBRADO</v>
          </cell>
        </row>
        <row r="30">
          <cell r="H30">
            <v>16742968.45</v>
          </cell>
        </row>
      </sheetData>
      <sheetData sheetId="9">
        <row r="14">
          <cell r="F14" t="str">
            <v>ANALISIS:  5101.050102  PERSONAL CONTRATADO</v>
          </cell>
        </row>
        <row r="30">
          <cell r="H30">
            <v>850683.21</v>
          </cell>
        </row>
      </sheetData>
      <sheetData sheetId="10">
        <row r="14">
          <cell r="F14" t="str">
            <v>ANALISIS:  5101.050299  OTRAS RETRIBUCIONES Y COMPLEMENTOS</v>
          </cell>
        </row>
        <row r="30">
          <cell r="H30">
            <v>2032905.5</v>
          </cell>
        </row>
      </sheetData>
      <sheetData sheetId="11">
        <row r="14">
          <cell r="F14" t="str">
            <v>ANALISIS:  5101.080101  OBREROS PERMANENTES</v>
          </cell>
        </row>
        <row r="30">
          <cell r="H30">
            <v>460238.12000000005</v>
          </cell>
        </row>
      </sheetData>
      <sheetData sheetId="12">
        <row r="14">
          <cell r="F14" t="str">
            <v>ANALISIS:  5101.080201  OBREROS CON CONTRATO A PLAZO FIJO</v>
          </cell>
        </row>
        <row r="30">
          <cell r="H30">
            <v>25490</v>
          </cell>
        </row>
      </sheetData>
      <sheetData sheetId="13">
        <row r="30">
          <cell r="H30">
            <v>485000</v>
          </cell>
        </row>
      </sheetData>
      <sheetData sheetId="14">
        <row r="14">
          <cell r="F14" t="str">
            <v>ANALISIS:  5101.090103  BONIFICACIÓN POR ESCOLARIDAD</v>
          </cell>
        </row>
        <row r="30">
          <cell r="H30">
            <v>306399.97</v>
          </cell>
        </row>
      </sheetData>
      <sheetData sheetId="16">
        <row r="14">
          <cell r="F14" t="str">
            <v>ANALISIS:  5101.090301  ASIGNACIÓN POR CUMPLIR 25 O 30 AÑOS</v>
          </cell>
        </row>
        <row r="30">
          <cell r="H30">
            <v>37803.06</v>
          </cell>
        </row>
      </sheetData>
      <sheetData sheetId="17">
        <row r="14">
          <cell r="F14" t="str">
            <v>ANALISIS:  5101.090303  COMPENSACION VACACIONAL (Vacaciones Truncas)</v>
          </cell>
        </row>
        <row r="30">
          <cell r="H30">
            <v>1269.52</v>
          </cell>
        </row>
      </sheetData>
      <sheetData sheetId="18">
        <row r="14">
          <cell r="F14" t="str">
            <v>ANALISIS:  5103.010105  CONTRIBUCIONES A ESSALUD</v>
          </cell>
        </row>
        <row r="30">
          <cell r="H30">
            <v>1754854</v>
          </cell>
        </row>
      </sheetData>
      <sheetData sheetId="19">
        <row r="14">
          <cell r="F14" t="str">
            <v>ANALISIS:  5201.010101  RÉGIMEN DE PENSIONES DL Nº 20530</v>
          </cell>
        </row>
        <row r="30">
          <cell r="H30">
            <v>4167237.1</v>
          </cell>
        </row>
      </sheetData>
      <sheetData sheetId="20">
        <row r="14">
          <cell r="F14" t="str">
            <v>ANALISIS:  5201.010201  ESCOLARIDAD, AGUINALDOS Y GRATIFICACIONES</v>
          </cell>
        </row>
        <row r="30">
          <cell r="H30">
            <v>247960</v>
          </cell>
        </row>
      </sheetData>
      <sheetData sheetId="21">
        <row r="14">
          <cell r="F14" t="str">
            <v>ANALISIS:  5202.030402  GASTOS DE SEPELIO Y LUTO DEL PERSONAL ACTIVO</v>
          </cell>
        </row>
        <row r="30">
          <cell r="H30">
            <v>64169.53</v>
          </cell>
        </row>
      </sheetData>
      <sheetData sheetId="22">
        <row r="14">
          <cell r="F14" t="str">
            <v>ANALISIS:  5202.030403  GASTOS DE SEPELIO Y LUTO DEL PERSONAL PENSIONISTA</v>
          </cell>
        </row>
        <row r="30">
          <cell r="H30">
            <v>10150.8</v>
          </cell>
        </row>
      </sheetData>
      <sheetData sheetId="23">
        <row r="13">
          <cell r="F13" t="str">
            <v>ANALISIS:  5301.0101  ALIMENTOS Y BEBIDAS PARA CONSUMO HUMANO</v>
          </cell>
        </row>
        <row r="30">
          <cell r="H30">
            <v>2035231.94</v>
          </cell>
        </row>
      </sheetData>
      <sheetData sheetId="24">
        <row r="13">
          <cell r="F13" t="str">
            <v>ANALISIS:  5301.0102  ALIMENTOS Y BEBIDAS PARA CONSUMO ANIMAL</v>
          </cell>
        </row>
        <row r="30">
          <cell r="H30">
            <v>70823.8</v>
          </cell>
        </row>
      </sheetData>
      <sheetData sheetId="25">
        <row r="14">
          <cell r="F14" t="str">
            <v>ANALISIS:  5301.020101  VESTUARIOS, ACCESORIOS Y PRENDAS DIVERSAS</v>
          </cell>
        </row>
        <row r="30">
          <cell r="H30">
            <v>57144</v>
          </cell>
        </row>
      </sheetData>
      <sheetData sheetId="26">
        <row r="30">
          <cell r="H30">
            <v>0</v>
          </cell>
        </row>
      </sheetData>
      <sheetData sheetId="27">
        <row r="13">
          <cell r="F13" t="str">
            <v>ANALISIS:  5301.0301  COMBUSTIBLES Y CARBURANTES</v>
          </cell>
        </row>
        <row r="30">
          <cell r="H30">
            <v>411895.39</v>
          </cell>
        </row>
      </sheetData>
      <sheetData sheetId="28">
        <row r="13">
          <cell r="F13" t="str">
            <v>ANALISIS:  5301.0302  GASES</v>
          </cell>
        </row>
        <row r="30">
          <cell r="H30">
            <v>23230.64</v>
          </cell>
        </row>
      </sheetData>
      <sheetData sheetId="29">
        <row r="13">
          <cell r="F13" t="str">
            <v>ANALISIS:  5301.0303  LUBRICANTES, GRASAS Y AFINES</v>
          </cell>
        </row>
        <row r="30">
          <cell r="H30">
            <v>20980.62</v>
          </cell>
        </row>
      </sheetData>
      <sheetData sheetId="30">
        <row r="14">
          <cell r="F14" t="str">
            <v>ANALISIS:  5301.050101  REPUESTOS Y ACCESORIOS</v>
          </cell>
        </row>
        <row r="30">
          <cell r="H30">
            <v>675522.0900000001</v>
          </cell>
        </row>
      </sheetData>
      <sheetData sheetId="31">
        <row r="14">
          <cell r="F14" t="str">
            <v>ANALISIS:  5301.050102  PAPELERÍA EN GENERAL, ÚTILES Y MATERIALES DE OFICINA</v>
          </cell>
        </row>
        <row r="30">
          <cell r="H30">
            <v>597937.18</v>
          </cell>
        </row>
      </sheetData>
      <sheetData sheetId="32">
        <row r="14">
          <cell r="F14" t="str">
            <v>ANALISIS:  5301.050201  AGROPECUARIO, GANADERIA Y DE JARDINERÍA</v>
          </cell>
        </row>
        <row r="30">
          <cell r="H30">
            <v>2629.25</v>
          </cell>
        </row>
      </sheetData>
      <sheetData sheetId="33">
        <row r="14">
          <cell r="G14" t="str">
            <v>ANALISIS:  5301.050301  ASEO, LIMPIEZA Y TOCADOR</v>
          </cell>
        </row>
        <row r="30">
          <cell r="H30">
            <v>322930.3</v>
          </cell>
        </row>
      </sheetData>
      <sheetData sheetId="34">
        <row r="14">
          <cell r="F14" t="str">
            <v>ANALISIS:  5301.050302  DE COCINA, COMEDOR Y CAFETERÍA</v>
          </cell>
        </row>
        <row r="30">
          <cell r="H30">
            <v>26937.6</v>
          </cell>
        </row>
      </sheetData>
      <sheetData sheetId="35">
        <row r="14">
          <cell r="F14" t="str">
            <v>ANALISIS:  5301.050401  ELECTRICIDAD, ILUMINACIÓN Y ELECTRÓNICA</v>
          </cell>
        </row>
        <row r="30">
          <cell r="H30">
            <v>196765.44999999998</v>
          </cell>
        </row>
      </sheetData>
      <sheetData sheetId="36">
        <row r="14">
          <cell r="F14" t="str">
            <v>ANALISIS:  5301.059999  OTROS</v>
          </cell>
        </row>
        <row r="30">
          <cell r="H30">
            <v>85775.57</v>
          </cell>
        </row>
      </sheetData>
      <sheetData sheetId="37">
        <row r="13">
          <cell r="F13" t="str">
            <v>ANALISIS:  5301.0601  DE VEHÍCULOS</v>
          </cell>
        </row>
        <row r="30">
          <cell r="H30">
            <v>53195</v>
          </cell>
        </row>
      </sheetData>
      <sheetData sheetId="38">
        <row r="13">
          <cell r="F13" t="str">
            <v>ANALISIS:  5301.0602  DE COMUNICACIONES Y TELECOMUNICACIONES</v>
          </cell>
        </row>
        <row r="30">
          <cell r="H30">
            <v>720</v>
          </cell>
        </row>
      </sheetData>
      <sheetData sheetId="39">
        <row r="13">
          <cell r="F13" t="str">
            <v>ANALISIS:  5301.0603  DE CONSTRUCCIÓN Y MAQUINAS</v>
          </cell>
        </row>
        <row r="30">
          <cell r="H30">
            <v>0</v>
          </cell>
        </row>
      </sheetData>
      <sheetData sheetId="40">
        <row r="13">
          <cell r="F13" t="str">
            <v>ANALISIS:  5301.0604  DE SEGURIDAD</v>
          </cell>
        </row>
        <row r="30">
          <cell r="H30">
            <v>113.5</v>
          </cell>
        </row>
      </sheetData>
      <sheetData sheetId="41">
        <row r="30">
          <cell r="H30">
            <v>8859</v>
          </cell>
        </row>
      </sheetData>
      <sheetData sheetId="42">
        <row r="13">
          <cell r="F13" t="str">
            <v>ANALISIS:  5301.0701  ENSERES</v>
          </cell>
        </row>
        <row r="30">
          <cell r="H30">
            <v>1880</v>
          </cell>
        </row>
      </sheetData>
      <sheetData sheetId="43">
        <row r="13">
          <cell r="F13" t="str">
            <v>ANALISIS:  5301.080102  MEDICAMENTOS</v>
          </cell>
        </row>
        <row r="30">
          <cell r="H30">
            <v>51344.14000000001</v>
          </cell>
        </row>
      </sheetData>
      <sheetData sheetId="44">
        <row r="13">
          <cell r="F13" t="str">
            <v>ANALISIS:  5301.080201  MATERIAL, INSUMOS, INSTRUMENTALES Y ACCESORIOS</v>
          </cell>
        </row>
        <row r="30">
          <cell r="H30">
            <v>65103.68</v>
          </cell>
        </row>
      </sheetData>
      <sheetData sheetId="45">
        <row r="13">
          <cell r="F13" t="str">
            <v>ANALISIS:  5301.0901  LIBROS, TEXTOS Y OTROS MATERIALES IMPRESOS</v>
          </cell>
        </row>
        <row r="30">
          <cell r="H30">
            <v>181018.47999999998</v>
          </cell>
        </row>
      </sheetData>
      <sheetData sheetId="46">
        <row r="13">
          <cell r="F13" t="str">
            <v>ANALISIS:  5301.0902  MATERIAL DIDÁCTICO, ACCESORIOS Y ÚTILES DE ENSEÑANZA</v>
          </cell>
        </row>
        <row r="30">
          <cell r="H30">
            <v>340052.89</v>
          </cell>
        </row>
      </sheetData>
      <sheetData sheetId="47">
        <row r="13">
          <cell r="F13" t="str">
            <v>ANALISIS:  5301.0999  OTROS MATERIALES DIVERSOS DE ENSEÑANZA</v>
          </cell>
        </row>
        <row r="30">
          <cell r="H30">
            <v>214975.03999999998</v>
          </cell>
        </row>
      </sheetData>
      <sheetData sheetId="48">
        <row r="13">
          <cell r="F13" t="str">
            <v>ANALISIS:  5301.1001  SUMINISTRO DE USO ZOOTÉCNICO</v>
          </cell>
        </row>
        <row r="30">
          <cell r="H30">
            <v>0</v>
          </cell>
        </row>
      </sheetData>
      <sheetData sheetId="49">
        <row r="13">
          <cell r="F13" t="str">
            <v>ANALISIS:  5301.1004  FERTILIZANTES, INSECTICIDAS, FUNGICIDAS Y SIMILARES</v>
          </cell>
        </row>
        <row r="30">
          <cell r="H30">
            <v>3253.5</v>
          </cell>
        </row>
      </sheetData>
      <sheetData sheetId="50">
        <row r="13">
          <cell r="F13" t="str">
            <v>ANALISIS:  5301.1006  PRODUCTOS FARMACÉUTICOS DE USO ANIMAL</v>
          </cell>
        </row>
        <row r="30">
          <cell r="H30">
            <v>5450.5</v>
          </cell>
        </row>
      </sheetData>
      <sheetData sheetId="51">
        <row r="13">
          <cell r="F13" t="str">
            <v>ANALISIS:  5301.1101  PARA EDIFICIOS Y ESTRUCTURAS</v>
          </cell>
        </row>
        <row r="30">
          <cell r="H30">
            <v>260534.95000000004</v>
          </cell>
        </row>
      </sheetData>
      <sheetData sheetId="52">
        <row r="13">
          <cell r="F13" t="str">
            <v>ANALISIS:  5301.1102  PARA VEHÍCULOS</v>
          </cell>
        </row>
        <row r="30">
          <cell r="H30">
            <v>20923.86</v>
          </cell>
        </row>
      </sheetData>
      <sheetData sheetId="53">
        <row r="13">
          <cell r="F13" t="str">
            <v>ANALISIS:  5301.1103  PARA MOBILIARIO Y SIMILARES</v>
          </cell>
        </row>
        <row r="30">
          <cell r="H30">
            <v>0</v>
          </cell>
        </row>
      </sheetData>
      <sheetData sheetId="54">
        <row r="13">
          <cell r="F13" t="str">
            <v>ANALISIS:  5301.1104  PARA MAQUINARIAS Y EQUIPOS</v>
          </cell>
        </row>
        <row r="30">
          <cell r="H30">
            <v>16351.49</v>
          </cell>
        </row>
      </sheetData>
      <sheetData sheetId="55">
        <row r="13">
          <cell r="F13" t="str">
            <v>ANALISIS:  5301.1105  OTROS MATERIALES DE MANTENIMIENTO</v>
          </cell>
        </row>
        <row r="30">
          <cell r="H30">
            <v>9648.4</v>
          </cell>
        </row>
      </sheetData>
      <sheetData sheetId="56">
        <row r="13">
          <cell r="F13" t="str">
            <v>ANALISIS:  5301.1106  MATERIALES DE ACONDICIONAMIENTO</v>
          </cell>
        </row>
        <row r="30">
          <cell r="H30">
            <v>1000</v>
          </cell>
        </row>
      </sheetData>
      <sheetData sheetId="57">
        <row r="13">
          <cell r="F13" t="str">
            <v>ANALISIS:  5301.9901  HERRAMIENTAS</v>
          </cell>
        </row>
        <row r="30">
          <cell r="H30">
            <v>3806.4</v>
          </cell>
        </row>
      </sheetData>
      <sheetData sheetId="58">
        <row r="13">
          <cell r="F13" t="str">
            <v>ANALISIS:  5301.9902  PRODUCTOS QUÍMICOS </v>
          </cell>
        </row>
        <row r="30">
          <cell r="H30">
            <v>45150.8</v>
          </cell>
        </row>
      </sheetData>
      <sheetData sheetId="59">
        <row r="13">
          <cell r="G13" t="str">
            <v>ANALISIS:  5301.9903  LIBROS, DIARIOS, REVISTAS Y OTROS BIENES</v>
          </cell>
        </row>
        <row r="30">
          <cell r="H30">
            <v>30131.7</v>
          </cell>
        </row>
      </sheetData>
      <sheetData sheetId="60">
        <row r="13">
          <cell r="F13" t="str">
            <v>ANALISIS:  5301.9904  SIMBOLOS, DISTINTIVOS Y CONDECORACIONES</v>
          </cell>
        </row>
        <row r="30">
          <cell r="H30">
            <v>2150</v>
          </cell>
        </row>
      </sheetData>
      <sheetData sheetId="61">
        <row r="13">
          <cell r="F13" t="str">
            <v>ANALISIS:  5301.9999  OTROS BIENES</v>
          </cell>
        </row>
        <row r="30">
          <cell r="H30">
            <v>229210.75</v>
          </cell>
        </row>
      </sheetData>
      <sheetData sheetId="62">
        <row r="30">
          <cell r="H30">
            <v>2280</v>
          </cell>
        </row>
      </sheetData>
      <sheetData sheetId="63">
        <row r="30">
          <cell r="H30">
            <v>997.5</v>
          </cell>
        </row>
      </sheetData>
      <sheetData sheetId="64">
        <row r="14">
          <cell r="F14" t="str">
            <v>ANALISIS:  5302.010201  PASAJES Y GASTOS DE TRANSPORTES</v>
          </cell>
        </row>
        <row r="30">
          <cell r="H30">
            <v>301180.5</v>
          </cell>
        </row>
      </sheetData>
      <sheetData sheetId="65">
        <row r="14">
          <cell r="F14" t="str">
            <v>ANALISIS:  5302.010202  VIÁTICOS Y ASIGNACIONES POR COMISIÓN DE SERVICIO</v>
          </cell>
        </row>
        <row r="30">
          <cell r="H30">
            <v>226065.46999999997</v>
          </cell>
        </row>
      </sheetData>
      <sheetData sheetId="66">
        <row r="14">
          <cell r="F14" t="str">
            <v>ANALISIS:  5302.010299  OTROS GASTOS</v>
          </cell>
        </row>
        <row r="30">
          <cell r="H30">
            <v>560293.9299999999</v>
          </cell>
        </row>
      </sheetData>
      <sheetData sheetId="67">
        <row r="14">
          <cell r="F14" t="str">
            <v>ANALISIS:  5302.020101  SERVICIO DE SUMINISTRO DE ENERGÍA ELÉCTRICA</v>
          </cell>
        </row>
        <row r="30">
          <cell r="H30">
            <v>875014.28</v>
          </cell>
        </row>
      </sheetData>
      <sheetData sheetId="68">
        <row r="14">
          <cell r="F14" t="str">
            <v>ANALISIS:  5302.020102  SERVICIO DE AGUA Y DESAGUE</v>
          </cell>
        </row>
        <row r="30">
          <cell r="H30">
            <v>66316.61</v>
          </cell>
        </row>
      </sheetData>
      <sheetData sheetId="69">
        <row r="14">
          <cell r="F14" t="str">
            <v>ANALISIS:  5302.020201  SERVICIO DE TELEFONIA MOVIL</v>
          </cell>
        </row>
        <row r="30">
          <cell r="H30">
            <v>100659.19</v>
          </cell>
        </row>
      </sheetData>
      <sheetData sheetId="70">
        <row r="14">
          <cell r="F14" t="str">
            <v>ANALISIS:  5302.020202  SERVICIO DE TELEFONÍA FIJA</v>
          </cell>
        </row>
        <row r="30">
          <cell r="H30">
            <v>292828.37999999995</v>
          </cell>
        </row>
      </sheetData>
      <sheetData sheetId="71">
        <row r="14">
          <cell r="F14" t="str">
            <v>ANALISIS:  5302.020203  SERVICIO DE INTERNET</v>
          </cell>
        </row>
        <row r="30">
          <cell r="H30">
            <v>251508.01</v>
          </cell>
        </row>
      </sheetData>
      <sheetData sheetId="72">
        <row r="14">
          <cell r="F14" t="str">
            <v>ANALISIS:  5302.020301  CORREOS Y SERVICIOS DE MENSAJERÍA</v>
          </cell>
        </row>
        <row r="30">
          <cell r="H30">
            <v>36228.1</v>
          </cell>
        </row>
      </sheetData>
      <sheetData sheetId="73">
        <row r="14">
          <cell r="F14" t="str">
            <v>ANALISIS:  5302.020399  OTROS SERVICIOS DE COMUNICACIÓN</v>
          </cell>
        </row>
        <row r="30">
          <cell r="H30">
            <v>2470</v>
          </cell>
        </row>
      </sheetData>
      <sheetData sheetId="74">
        <row r="14">
          <cell r="F14" t="str">
            <v>ANALISIS:  5302.020401  SERVICIO DE PUBLICIDAD</v>
          </cell>
        </row>
        <row r="30">
          <cell r="H30">
            <v>100376.8</v>
          </cell>
        </row>
      </sheetData>
      <sheetData sheetId="75">
        <row r="14">
          <cell r="F14" t="str">
            <v>ANALISIS:  5302.020402  OTROS SERVICIOS DE PUBLICIDAD Y DIFUSIÓN</v>
          </cell>
        </row>
        <row r="30">
          <cell r="H30">
            <v>132275.91999999998</v>
          </cell>
        </row>
      </sheetData>
      <sheetData sheetId="76">
        <row r="14">
          <cell r="F14" t="str">
            <v>ANALISIS:  5302.020403  SERVICIOS DE IMAGEN INSTITUCIONAL</v>
          </cell>
        </row>
        <row r="30">
          <cell r="H30">
            <v>29150</v>
          </cell>
        </row>
      </sheetData>
      <sheetData sheetId="77">
        <row r="14">
          <cell r="F14" t="str">
            <v>ANALISIS:  5302.020404  SERVICIO DE IMPRESIONES, ENCUADERNACIÓN Y EMPASTADO</v>
          </cell>
        </row>
        <row r="30">
          <cell r="H30">
            <v>371760</v>
          </cell>
        </row>
      </sheetData>
      <sheetData sheetId="78">
        <row r="14">
          <cell r="F14" t="str">
            <v>ANALISIS:  5302.030101  SERVICIO DE LIMPIEZA E HIGIENE</v>
          </cell>
        </row>
        <row r="30">
          <cell r="H30">
            <v>5943</v>
          </cell>
        </row>
      </sheetData>
      <sheetData sheetId="79">
        <row r="14">
          <cell r="F14" t="str">
            <v>ANALISIS:  5302.030102  SERVICIO DE SEGURIDAD Y VIGILANCIA</v>
          </cell>
        </row>
        <row r="30">
          <cell r="H30">
            <v>97567.84</v>
          </cell>
        </row>
      </sheetData>
      <sheetData sheetId="80">
        <row r="14">
          <cell r="F14" t="str">
            <v>ANALISIS:  5302.040101  DE EDIFICACIONES, OFICINAS Y ESTRUCTURAS</v>
          </cell>
        </row>
        <row r="30">
          <cell r="H30">
            <v>156086.5</v>
          </cell>
        </row>
      </sheetData>
      <sheetData sheetId="81">
        <row r="14">
          <cell r="F14" t="str">
            <v>ANALISIS:  5302.040103  DE VEHÍCULOS</v>
          </cell>
        </row>
        <row r="30">
          <cell r="H30">
            <v>18786</v>
          </cell>
        </row>
      </sheetData>
      <sheetData sheetId="82">
        <row r="14">
          <cell r="F14" t="str">
            <v>ANALISIS:  5302.040104  DE MOBILIARIO Y SIMILARES</v>
          </cell>
        </row>
        <row r="30">
          <cell r="H30">
            <v>18278</v>
          </cell>
        </row>
      </sheetData>
      <sheetData sheetId="83">
        <row r="14">
          <cell r="F14" t="str">
            <v>ANALISIS:  5302.040105  DE MAQUINAS Y EQUIPOS</v>
          </cell>
        </row>
        <row r="30">
          <cell r="H30">
            <v>136684.88</v>
          </cell>
        </row>
      </sheetData>
      <sheetData sheetId="84">
        <row r="14">
          <cell r="F14" t="str">
            <v>ANALISIS:  5302.040199  DE OTROS BIENES Y ACTIVOS</v>
          </cell>
        </row>
        <row r="30">
          <cell r="H30">
            <v>12360</v>
          </cell>
        </row>
      </sheetData>
      <sheetData sheetId="85">
        <row r="14">
          <cell r="F14" t="str">
            <v>ANALISIS:  5302.050101  DE EDIFICIOS Y ESTRUCTURAS</v>
          </cell>
        </row>
        <row r="30">
          <cell r="H30">
            <v>148527.87</v>
          </cell>
        </row>
      </sheetData>
      <sheetData sheetId="86">
        <row r="14">
          <cell r="F14" t="str">
            <v>ANALISIS:  5302.050102  DE VEHICULOS</v>
          </cell>
        </row>
        <row r="30">
          <cell r="H30">
            <v>53590</v>
          </cell>
        </row>
      </sheetData>
      <sheetData sheetId="87">
        <row r="14">
          <cell r="F14" t="str">
            <v>ANALISIS:  5302.050103  DE MOBILIARIO SIMILARES</v>
          </cell>
        </row>
        <row r="30">
          <cell r="H30">
            <v>0</v>
          </cell>
        </row>
      </sheetData>
      <sheetData sheetId="88">
        <row r="30">
          <cell r="H30">
            <v>8960</v>
          </cell>
        </row>
      </sheetData>
      <sheetData sheetId="89">
        <row r="30">
          <cell r="H30">
            <v>240</v>
          </cell>
        </row>
      </sheetData>
      <sheetData sheetId="90">
        <row r="14">
          <cell r="F14" t="str">
            <v>ANALISIS:  5302.060101  GASTOS LEGALES Y JUDICIALES</v>
          </cell>
        </row>
        <row r="30">
          <cell r="H30">
            <v>0</v>
          </cell>
        </row>
      </sheetData>
      <sheetData sheetId="91">
        <row r="14">
          <cell r="F14" t="str">
            <v>ANALISIS:  5302.060102  GASTOS NOTARIALES</v>
          </cell>
        </row>
        <row r="30">
          <cell r="H30">
            <v>12582</v>
          </cell>
        </row>
      </sheetData>
      <sheetData sheetId="92">
        <row r="14">
          <cell r="F14" t="str">
            <v>ANALISIS:  5302.060201  CARGOS BANCARIOS</v>
          </cell>
        </row>
        <row r="30">
          <cell r="H30">
            <v>0</v>
          </cell>
        </row>
      </sheetData>
      <sheetData sheetId="93">
        <row r="30">
          <cell r="H30">
            <v>8874.96</v>
          </cell>
        </row>
      </sheetData>
      <sheetData sheetId="94">
        <row r="14">
          <cell r="F14" t="str">
            <v>ANALISIS:  5302.070101  CONSULTORIAS</v>
          </cell>
        </row>
        <row r="30">
          <cell r="H30">
            <v>10074</v>
          </cell>
        </row>
      </sheetData>
      <sheetData sheetId="95">
        <row r="14">
          <cell r="F14" t="str">
            <v>ANALISIS:  5302.070104 PERFILES DE INVERSIÓN</v>
          </cell>
        </row>
        <row r="30">
          <cell r="H30">
            <v>10000</v>
          </cell>
        </row>
      </sheetData>
      <sheetData sheetId="96">
        <row r="30">
          <cell r="H30">
            <v>16600</v>
          </cell>
        </row>
      </sheetData>
      <sheetData sheetId="97">
        <row r="14">
          <cell r="F14" t="str">
            <v>ANALISIS:  5302.070202  ASESORIAS</v>
          </cell>
        </row>
        <row r="30">
          <cell r="H30">
            <v>0</v>
          </cell>
        </row>
      </sheetData>
      <sheetData sheetId="98">
        <row r="14">
          <cell r="F14" t="str">
            <v>ANALISIS:  5302.070203  AUDITORIAS</v>
          </cell>
        </row>
        <row r="30">
          <cell r="H30">
            <v>0</v>
          </cell>
        </row>
      </sheetData>
      <sheetData sheetId="99">
        <row r="14">
          <cell r="F14" t="str">
            <v>ANALISIS:  5302.070204  PERFILES DE INVERSION</v>
          </cell>
        </row>
        <row r="30">
          <cell r="H30">
            <v>13000</v>
          </cell>
        </row>
      </sheetData>
      <sheetData sheetId="100">
        <row r="14">
          <cell r="F14" t="str">
            <v>ANALISIS:  5302.070299  OTROS SERVICIOS SIMILARES</v>
          </cell>
        </row>
        <row r="30">
          <cell r="H30">
            <v>2167488.67</v>
          </cell>
        </row>
      </sheetData>
      <sheetData sheetId="101">
        <row r="14">
          <cell r="F14" t="str">
            <v>ANALISIS:  5302.070301  REALIZADO POR PERSONAS JURIDICAS</v>
          </cell>
        </row>
        <row r="30">
          <cell r="H30">
            <v>8110</v>
          </cell>
        </row>
      </sheetData>
      <sheetData sheetId="102">
        <row r="14">
          <cell r="F14" t="str">
            <v>ANALISIS:  5302.070302  REALIZADO POR PERSONAS NATURALES</v>
          </cell>
        </row>
        <row r="30">
          <cell r="H30">
            <v>1200</v>
          </cell>
        </row>
      </sheetData>
      <sheetData sheetId="103">
        <row r="14">
          <cell r="F14" t="str">
            <v>ANALISIS:  5302.070401  ELABORACION DE PROGRAMAS INFORMÁTICOS</v>
          </cell>
        </row>
        <row r="30">
          <cell r="H30">
            <v>14900</v>
          </cell>
        </row>
      </sheetData>
      <sheetData sheetId="104">
        <row r="14">
          <cell r="F14" t="str">
            <v>ANALISIS:  5302.070402  PROCESAMIENTO DE DATOS</v>
          </cell>
        </row>
        <row r="30">
          <cell r="H30">
            <v>2050</v>
          </cell>
        </row>
      </sheetData>
      <sheetData sheetId="105">
        <row r="14">
          <cell r="F14" t="str">
            <v>ANALISIS:  5302.070403  SOPORTE TÉCNICO</v>
          </cell>
        </row>
        <row r="30">
          <cell r="H30">
            <v>27980</v>
          </cell>
        </row>
      </sheetData>
      <sheetData sheetId="106">
        <row r="14">
          <cell r="F14" t="str">
            <v>ANALISIS:  5302.070404  OTROS SERVICIOS DE INFORMÁTICA</v>
          </cell>
        </row>
        <row r="30">
          <cell r="H30">
            <v>29557.58</v>
          </cell>
        </row>
      </sheetData>
      <sheetData sheetId="107">
        <row r="14">
          <cell r="F14" t="str">
            <v>ANALISIS:  5302.070502  PROPINAS PARA PRACTICANTES</v>
          </cell>
        </row>
        <row r="30">
          <cell r="H30">
            <v>81338</v>
          </cell>
        </row>
      </sheetData>
      <sheetData sheetId="108">
        <row r="14">
          <cell r="F14" t="str">
            <v>ANALISIS:  5302.070601  SERVICIO Y GESTIÓN DE EVALUACIÓN</v>
          </cell>
        </row>
        <row r="30">
          <cell r="H30">
            <v>0</v>
          </cell>
        </row>
      </sheetData>
      <sheetData sheetId="109">
        <row r="14">
          <cell r="F14" t="str">
            <v>ANALISIS:  5302.070904 AUSPICIO Y PATROCINIO DE EVENTOS CULTURALES Y DE ARTE</v>
          </cell>
        </row>
        <row r="30">
          <cell r="H30">
            <v>7500</v>
          </cell>
        </row>
      </sheetData>
      <sheetData sheetId="110">
        <row r="14">
          <cell r="F14" t="str">
            <v>ANALISIS:  5302.070905 ORGANIZACIÓN DE EVENTOS CULTURALES</v>
          </cell>
        </row>
        <row r="30">
          <cell r="H30">
            <v>270</v>
          </cell>
        </row>
      </sheetData>
      <sheetData sheetId="111">
        <row r="14">
          <cell r="F14" t="str">
            <v>ANALISIS:  5302.070999 OTROS RELACIONADOS A ORGANIZACIÓN DE EVENTOS</v>
          </cell>
        </row>
        <row r="30">
          <cell r="H30">
            <v>7000</v>
          </cell>
        </row>
      </sheetData>
      <sheetData sheetId="112">
        <row r="14">
          <cell r="F14" t="str">
            <v>ANALISIS:  5302.071002 ATENCIONES OFICIALES Y CELEBRACIONES INSTITUCIONALES</v>
          </cell>
        </row>
        <row r="30">
          <cell r="H30">
            <v>0</v>
          </cell>
        </row>
      </sheetData>
      <sheetData sheetId="113">
        <row r="14">
          <cell r="F14" t="str">
            <v>ANALISIS:  5302.071102  TRANSPORTE Y TRASLADO DE CARGA, BIENES Y MATERIALES</v>
          </cell>
        </row>
        <row r="30">
          <cell r="H30">
            <v>7353.01</v>
          </cell>
        </row>
      </sheetData>
      <sheetData sheetId="114">
        <row r="30">
          <cell r="H30">
            <v>10430.49</v>
          </cell>
        </row>
      </sheetData>
      <sheetData sheetId="115">
        <row r="14">
          <cell r="F14" t="str">
            <v>ANALISIS:  5302.071103  SERVICIOS RELACIONADOS CON FLORERIA, JARDINERÍA Y OTROS</v>
          </cell>
        </row>
        <row r="30">
          <cell r="H30">
            <v>1650</v>
          </cell>
        </row>
      </sheetData>
      <sheetData sheetId="116">
        <row r="14">
          <cell r="F14" t="str">
            <v>ANALISIS:  5302.071199  SERVICIOS DIVERSOS</v>
          </cell>
        </row>
        <row r="30">
          <cell r="H30">
            <v>2495528.7</v>
          </cell>
        </row>
      </sheetData>
      <sheetData sheetId="117">
        <row r="13">
          <cell r="F13" t="str">
            <v>ANALISIS:  5302.0801  CONTRATO ADMINISTRATIVO DE SERVICIOS - CAS</v>
          </cell>
        </row>
        <row r="30">
          <cell r="H30">
            <v>2252890.99</v>
          </cell>
        </row>
      </sheetData>
      <sheetData sheetId="118">
        <row r="13">
          <cell r="F13" t="str">
            <v>ANALISIS:  5302.0802  CONTRIBUCION A ESSALUD DE CAS</v>
          </cell>
        </row>
        <row r="30">
          <cell r="H30">
            <v>202405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a 12"/>
      <sheetName val="Nota 13"/>
      <sheetName val="Nota 14"/>
      <sheetName val="1501.0201"/>
      <sheetName val="1501.0202"/>
      <sheetName val="1501.070201"/>
      <sheetName val="1501.070202"/>
      <sheetName val="1501.070203"/>
      <sheetName val="1501.070204"/>
      <sheetName val="1501.070205"/>
      <sheetName val="Mayorización 1501"/>
      <sheetName val="1501.080201"/>
      <sheetName val="1501.080301"/>
      <sheetName val="1501.089901"/>
      <sheetName val="1502.0101"/>
      <sheetName val="1502.0102"/>
      <sheetName val="1503.0101"/>
      <sheetName val="1503.0103"/>
      <sheetName val="Mayorización 1503"/>
      <sheetName val="1503.020101"/>
      <sheetName val="1503.020102"/>
      <sheetName val="1503.020201"/>
      <sheetName val="1503.020202"/>
      <sheetName val="1503.020301"/>
      <sheetName val="1503.020302"/>
      <sheetName val="1503.020303"/>
      <sheetName val="1503.020402"/>
      <sheetName val="1503.020502"/>
      <sheetName val="1503.020601"/>
      <sheetName val="1503.020901"/>
      <sheetName val="1503.020902"/>
      <sheetName val="1503.020904"/>
      <sheetName val="1503.020905"/>
      <sheetName val="1503.020906"/>
      <sheetName val="1503.020999"/>
      <sheetName val="1503.04"/>
      <sheetName val="1504.0702"/>
      <sheetName val="1504.0703"/>
      <sheetName val="1505.01"/>
      <sheetName val="1505.02"/>
      <sheetName val="1505.0303"/>
      <sheetName val="1505.0399"/>
      <sheetName val="1507.0201"/>
      <sheetName val="1507.0299"/>
      <sheetName val="1507.0302"/>
      <sheetName val="1507.0303"/>
      <sheetName val="1508.0102"/>
      <sheetName val="1508.0201"/>
      <sheetName val="1508.0202"/>
      <sheetName val="1508.0301"/>
      <sheetName val="1508.0302"/>
      <sheetName val="1508.0303"/>
      <sheetName val="Importante"/>
    </sheetNames>
    <sheetDataSet>
      <sheetData sheetId="5">
        <row r="65">
          <cell r="D65" t="str">
            <v>ANALISIS:  1501.070201  INSTALACIONES EDUCATIVAS</v>
          </cell>
        </row>
        <row r="89">
          <cell r="E89">
            <v>179246.3</v>
          </cell>
        </row>
      </sheetData>
      <sheetData sheetId="6">
        <row r="13">
          <cell r="D13" t="str">
            <v>ANALISIS:  1501.070202  POR ADMINISTRACIÓN DIRECTA - PERSONAL</v>
          </cell>
        </row>
        <row r="37">
          <cell r="E37">
            <v>130365.35</v>
          </cell>
        </row>
      </sheetData>
      <sheetData sheetId="7">
        <row r="13">
          <cell r="D13" t="str">
            <v>ANALISIS:  1501.070203  POR ADMINISTRACIÓN DIRECTA - BIENES</v>
          </cell>
        </row>
        <row r="37">
          <cell r="E37">
            <v>111501.03</v>
          </cell>
        </row>
      </sheetData>
      <sheetData sheetId="8">
        <row r="13">
          <cell r="D13" t="str">
            <v>ANALISIS:  1501.070204  POR ADMINISTRACIÓN DIRECTA - SERVICIOS</v>
          </cell>
        </row>
        <row r="37">
          <cell r="E37">
            <v>15451.83</v>
          </cell>
        </row>
      </sheetData>
      <sheetData sheetId="9">
        <row r="13">
          <cell r="D13" t="str">
            <v>ANALISIS:  1501.070205  POR ADMINISTRACIÓN DIRECTA - OTROS</v>
          </cell>
        </row>
        <row r="37">
          <cell r="E37">
            <v>9554.7</v>
          </cell>
        </row>
      </sheetData>
      <sheetData sheetId="12">
        <row r="12">
          <cell r="D12" t="str">
            <v>1501.0803:  INFRAESTRUCTURA ELÉCTRICA</v>
          </cell>
        </row>
        <row r="13">
          <cell r="D13" t="str">
            <v>ANALISIS:  1501.080301  POR CONTRATA</v>
          </cell>
        </row>
        <row r="37">
          <cell r="E37">
            <v>219488.08000000002</v>
          </cell>
        </row>
      </sheetData>
      <sheetData sheetId="16">
        <row r="35">
          <cell r="C35">
            <v>1237580</v>
          </cell>
        </row>
      </sheetData>
      <sheetData sheetId="17">
        <row r="12">
          <cell r="D12" t="str">
            <v>ANALISIS:  1503.0103  PARA TRANSPORTE ACUATICO</v>
          </cell>
        </row>
        <row r="32">
          <cell r="F32">
            <v>11319</v>
          </cell>
        </row>
      </sheetData>
      <sheetData sheetId="19">
        <row r="36">
          <cell r="C36">
            <v>677143.64</v>
          </cell>
        </row>
        <row r="37">
          <cell r="E37">
            <v>183358.03999999998</v>
          </cell>
        </row>
      </sheetData>
      <sheetData sheetId="20">
        <row r="38">
          <cell r="E38">
            <v>51455</v>
          </cell>
        </row>
      </sheetData>
      <sheetData sheetId="21">
        <row r="37">
          <cell r="C37">
            <v>6638186.640000001</v>
          </cell>
        </row>
        <row r="40">
          <cell r="E40">
            <v>140741.45</v>
          </cell>
        </row>
      </sheetData>
      <sheetData sheetId="22">
        <row r="37">
          <cell r="C37">
            <v>774534.57</v>
          </cell>
        </row>
        <row r="38">
          <cell r="E38">
            <v>118800.6</v>
          </cell>
        </row>
      </sheetData>
      <sheetData sheetId="23">
        <row r="37">
          <cell r="C37">
            <v>2350</v>
          </cell>
        </row>
        <row r="42">
          <cell r="E42">
            <v>2002256.56</v>
          </cell>
        </row>
      </sheetData>
      <sheetData sheetId="24">
        <row r="37">
          <cell r="C37">
            <v>0</v>
          </cell>
        </row>
      </sheetData>
      <sheetData sheetId="25">
        <row r="37">
          <cell r="C37">
            <v>0</v>
          </cell>
        </row>
      </sheetData>
      <sheetData sheetId="26">
        <row r="37">
          <cell r="C37">
            <v>0</v>
          </cell>
        </row>
      </sheetData>
      <sheetData sheetId="27">
        <row r="14">
          <cell r="D14" t="str">
            <v>ANALISIS:  1503.020502  EQUIPOS DE USO AGRICOLA Y PESQUERO</v>
          </cell>
        </row>
        <row r="38">
          <cell r="E38">
            <v>1700</v>
          </cell>
        </row>
      </sheetData>
      <sheetData sheetId="28">
        <row r="14">
          <cell r="D14" t="str">
            <v>ANALISIS:  1503.020601  EQUIPO DE CULTURA Y ARTE</v>
          </cell>
        </row>
        <row r="37">
          <cell r="E37">
            <v>40410.82</v>
          </cell>
        </row>
      </sheetData>
      <sheetData sheetId="29">
        <row r="37">
          <cell r="C37">
            <v>67219</v>
          </cell>
        </row>
      </sheetData>
      <sheetData sheetId="30">
        <row r="37">
          <cell r="C37">
            <v>8310</v>
          </cell>
        </row>
      </sheetData>
      <sheetData sheetId="31">
        <row r="39">
          <cell r="E39">
            <v>650</v>
          </cell>
        </row>
      </sheetData>
      <sheetData sheetId="32">
        <row r="37">
          <cell r="C37">
            <v>1028178.19</v>
          </cell>
        </row>
        <row r="40">
          <cell r="E40">
            <v>0</v>
          </cell>
        </row>
      </sheetData>
      <sheetData sheetId="34">
        <row r="37">
          <cell r="C37">
            <v>186086.4</v>
          </cell>
        </row>
      </sheetData>
      <sheetData sheetId="38">
        <row r="12">
          <cell r="D12" t="str">
            <v>ANALISIS:  1505.01 ESTUDIO DE PREINVERSIÓN</v>
          </cell>
        </row>
        <row r="36">
          <cell r="E36">
            <v>75511.36</v>
          </cell>
        </row>
      </sheetData>
      <sheetData sheetId="39">
        <row r="12">
          <cell r="D12" t="str">
            <v>ANALISIS:  1505.02 ELABORACIÓN DE EXPEDIENTE TÉCNICO</v>
          </cell>
        </row>
        <row r="36">
          <cell r="E36">
            <v>3500</v>
          </cell>
        </row>
      </sheetData>
      <sheetData sheetId="40">
        <row r="12">
          <cell r="D12" t="str">
            <v>ANALISIS:  1505.0303  GASTOS POR LA CONTRATACION DE SERVICIOS</v>
          </cell>
        </row>
        <row r="36">
          <cell r="C36">
            <v>24500</v>
          </cell>
          <cell r="E36">
            <v>24500</v>
          </cell>
        </row>
      </sheetData>
      <sheetData sheetId="42">
        <row r="36">
          <cell r="C36">
            <v>103876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  <sheetName val="F-4 Semestre"/>
      <sheetName val="F-4"/>
      <sheetName val="AF-9C Anexo Exp. de Otros "/>
      <sheetName val="Expli. Concil. Enlace"/>
      <sheetName val="Explic. AF-9C"/>
    </sheetNames>
    <sheetDataSet>
      <sheetData sheetId="2">
        <row r="19">
          <cell r="D19">
            <v>1433831.91</v>
          </cell>
        </row>
        <row r="34">
          <cell r="D34">
            <v>-3421625.05</v>
          </cell>
        </row>
        <row r="45">
          <cell r="D45">
            <v>186152.44</v>
          </cell>
        </row>
        <row r="51">
          <cell r="D51">
            <v>-1330.53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27"/>
  <sheetViews>
    <sheetView showGridLines="0" tabSelected="1" zoomScalePageLayoutView="0" workbookViewId="0" topLeftCell="A1">
      <pane ySplit="36" topLeftCell="A50" activePane="bottomLeft" state="frozen"/>
      <selection pane="topLeft" activeCell="A1" sqref="A1"/>
      <selection pane="bottomLeft" activeCell="G10" sqref="G10"/>
    </sheetView>
  </sheetViews>
  <sheetFormatPr defaultColWidth="11.421875" defaultRowHeight="12.75"/>
  <cols>
    <col min="1" max="1" width="2.57421875" style="0" customWidth="1"/>
    <col min="2" max="2" width="4.00390625" style="0" customWidth="1"/>
    <col min="3" max="3" width="2.7109375" style="0" customWidth="1"/>
    <col min="4" max="4" width="2.57421875" style="0" customWidth="1"/>
    <col min="5" max="5" width="3.00390625" style="0" customWidth="1"/>
    <col min="8" max="8" width="18.57421875" style="0" customWidth="1"/>
    <col min="11" max="11" width="4.140625" style="0" customWidth="1"/>
    <col min="12" max="12" width="2.140625" style="0" customWidth="1"/>
    <col min="13" max="13" width="4.57421875" style="0" customWidth="1"/>
    <col min="14" max="14" width="2.421875" style="0" customWidth="1"/>
  </cols>
  <sheetData>
    <row r="3" spans="3:14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2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</row>
    <row r="5" spans="3:14" ht="12.75">
      <c r="C5" s="7"/>
      <c r="D5" s="8"/>
      <c r="E5" s="9"/>
      <c r="F5" s="9"/>
      <c r="G5" s="9"/>
      <c r="H5" s="9"/>
      <c r="I5" s="9"/>
      <c r="J5" s="9"/>
      <c r="K5" s="9"/>
      <c r="L5" s="10"/>
      <c r="M5" s="7"/>
      <c r="N5" s="1"/>
    </row>
    <row r="6" spans="3:14" ht="32.25" customHeight="1">
      <c r="C6" s="7"/>
      <c r="D6" s="11"/>
      <c r="E6" s="284" t="s">
        <v>5</v>
      </c>
      <c r="F6" s="285"/>
      <c r="G6" s="285"/>
      <c r="H6" s="285"/>
      <c r="I6" s="285"/>
      <c r="J6" s="285"/>
      <c r="K6" s="286"/>
      <c r="L6" s="12"/>
      <c r="M6" s="7"/>
      <c r="N6" s="1"/>
    </row>
    <row r="7" spans="3:14" ht="12.75">
      <c r="C7" s="7"/>
      <c r="D7" s="11"/>
      <c r="E7" s="13"/>
      <c r="F7" s="13"/>
      <c r="G7" s="13"/>
      <c r="H7" s="13"/>
      <c r="I7" s="13"/>
      <c r="J7" s="13"/>
      <c r="K7" s="14"/>
      <c r="L7" s="12"/>
      <c r="M7" s="7"/>
      <c r="N7" s="1"/>
    </row>
    <row r="8" spans="3:14" ht="12.75">
      <c r="C8" s="7"/>
      <c r="D8" s="11"/>
      <c r="E8" s="15"/>
      <c r="F8" s="16"/>
      <c r="G8" s="16"/>
      <c r="H8" s="17"/>
      <c r="I8" s="13"/>
      <c r="J8" s="7"/>
      <c r="K8" s="13"/>
      <c r="L8" s="12"/>
      <c r="M8" s="7"/>
      <c r="N8" s="1"/>
    </row>
    <row r="9" spans="3:14" ht="12.75">
      <c r="C9" s="7"/>
      <c r="D9" s="11"/>
      <c r="E9" s="18"/>
      <c r="F9" s="20" t="s">
        <v>0</v>
      </c>
      <c r="G9" s="13"/>
      <c r="H9" s="19"/>
      <c r="I9" s="13"/>
      <c r="J9" s="13"/>
      <c r="K9" s="13"/>
      <c r="L9" s="12"/>
      <c r="M9" s="7"/>
      <c r="N9" s="1"/>
    </row>
    <row r="10" spans="3:14" ht="12.75">
      <c r="C10" s="7"/>
      <c r="D10" s="11"/>
      <c r="E10" s="18"/>
      <c r="F10" s="20" t="s">
        <v>1</v>
      </c>
      <c r="G10" s="13"/>
      <c r="H10" s="19"/>
      <c r="I10" s="13"/>
      <c r="J10" s="13"/>
      <c r="K10" s="13"/>
      <c r="L10" s="12"/>
      <c r="M10" s="7"/>
      <c r="N10" s="1"/>
    </row>
    <row r="11" spans="3:14" ht="17.25" customHeight="1">
      <c r="C11" s="7"/>
      <c r="D11" s="11"/>
      <c r="E11" s="18"/>
      <c r="F11" s="20"/>
      <c r="G11" s="13"/>
      <c r="H11" s="19"/>
      <c r="I11" s="13"/>
      <c r="J11" s="13"/>
      <c r="K11" s="13"/>
      <c r="L11" s="12"/>
      <c r="M11" s="7"/>
      <c r="N11" s="1"/>
    </row>
    <row r="12" spans="3:14" ht="12.75">
      <c r="C12" s="7"/>
      <c r="D12" s="11"/>
      <c r="E12" s="18"/>
      <c r="F12" s="20"/>
      <c r="G12" s="13"/>
      <c r="H12" s="19"/>
      <c r="I12" s="13"/>
      <c r="J12" s="13"/>
      <c r="K12" s="13"/>
      <c r="L12" s="12"/>
      <c r="M12" s="7"/>
      <c r="N12" s="1"/>
    </row>
    <row r="13" spans="3:14" ht="12.75">
      <c r="C13" s="7"/>
      <c r="D13" s="11"/>
      <c r="E13" s="18"/>
      <c r="F13" s="20"/>
      <c r="G13" s="13"/>
      <c r="H13" s="19"/>
      <c r="I13" s="13"/>
      <c r="J13" s="13"/>
      <c r="K13" s="13"/>
      <c r="L13" s="12"/>
      <c r="M13" s="7"/>
      <c r="N13" s="1"/>
    </row>
    <row r="14" spans="3:14" ht="12.75">
      <c r="C14" s="7"/>
      <c r="D14" s="11"/>
      <c r="E14" s="18"/>
      <c r="F14" s="13"/>
      <c r="G14" s="13"/>
      <c r="H14" s="19"/>
      <c r="I14" s="13"/>
      <c r="J14" s="13"/>
      <c r="K14" s="13"/>
      <c r="L14" s="12"/>
      <c r="M14" s="7"/>
      <c r="N14" s="1"/>
    </row>
    <row r="15" spans="3:14" ht="12.75">
      <c r="C15" s="7"/>
      <c r="D15" s="11"/>
      <c r="E15" s="18"/>
      <c r="F15" s="13"/>
      <c r="G15" s="13"/>
      <c r="H15" s="19"/>
      <c r="I15" s="13"/>
      <c r="J15" s="13"/>
      <c r="K15" s="13"/>
      <c r="L15" s="12"/>
      <c r="M15" s="7"/>
      <c r="N15" s="1"/>
    </row>
    <row r="16" spans="3:14" ht="12.75">
      <c r="C16" s="7"/>
      <c r="D16" s="11"/>
      <c r="E16" s="18"/>
      <c r="F16" s="13"/>
      <c r="G16" s="13"/>
      <c r="H16" s="19"/>
      <c r="I16" s="13"/>
      <c r="J16" s="13"/>
      <c r="K16" s="13"/>
      <c r="L16" s="12"/>
      <c r="M16" s="7"/>
      <c r="N16" s="1"/>
    </row>
    <row r="17" spans="3:14" ht="12.75">
      <c r="C17" s="7"/>
      <c r="D17" s="11"/>
      <c r="E17" s="18"/>
      <c r="F17" s="13"/>
      <c r="G17" s="13"/>
      <c r="H17" s="19"/>
      <c r="I17" s="13"/>
      <c r="J17" s="13"/>
      <c r="K17" s="13"/>
      <c r="L17" s="12"/>
      <c r="M17" s="7"/>
      <c r="N17" s="1"/>
    </row>
    <row r="18" spans="3:14" ht="12.75">
      <c r="C18" s="7"/>
      <c r="D18" s="11"/>
      <c r="E18" s="18"/>
      <c r="F18" s="13"/>
      <c r="G18" s="13"/>
      <c r="H18" s="19"/>
      <c r="I18" s="13"/>
      <c r="J18" s="13"/>
      <c r="K18" s="13"/>
      <c r="L18" s="12"/>
      <c r="M18" s="7"/>
      <c r="N18" s="1"/>
    </row>
    <row r="19" spans="3:14" ht="12.75">
      <c r="C19" s="7"/>
      <c r="D19" s="11"/>
      <c r="E19" s="18"/>
      <c r="F19" s="13"/>
      <c r="G19" s="13"/>
      <c r="H19" s="19"/>
      <c r="I19" s="13"/>
      <c r="J19" s="13"/>
      <c r="K19" s="13"/>
      <c r="L19" s="12"/>
      <c r="M19" s="7"/>
      <c r="N19" s="1"/>
    </row>
    <row r="20" spans="3:14" ht="12.75">
      <c r="C20" s="7"/>
      <c r="D20" s="11"/>
      <c r="E20" s="18"/>
      <c r="F20" s="13"/>
      <c r="G20" s="13"/>
      <c r="H20" s="19"/>
      <c r="I20" s="13"/>
      <c r="J20" s="13"/>
      <c r="K20" s="13"/>
      <c r="L20" s="12"/>
      <c r="M20" s="7"/>
      <c r="N20" s="1"/>
    </row>
    <row r="21" spans="3:14" ht="12.75">
      <c r="C21" s="7"/>
      <c r="D21" s="11"/>
      <c r="E21" s="21"/>
      <c r="F21" s="22"/>
      <c r="G21" s="22"/>
      <c r="H21" s="23"/>
      <c r="I21" s="13"/>
      <c r="J21" s="13"/>
      <c r="K21" s="13"/>
      <c r="L21" s="12"/>
      <c r="M21" s="7"/>
      <c r="N21" s="1"/>
    </row>
    <row r="22" spans="3:14" ht="12.75">
      <c r="C22" s="7"/>
      <c r="D22" s="11"/>
      <c r="E22" s="18"/>
      <c r="F22" s="13"/>
      <c r="G22" s="13"/>
      <c r="H22" s="19"/>
      <c r="I22" s="13"/>
      <c r="J22" s="13"/>
      <c r="K22" s="13"/>
      <c r="L22" s="12"/>
      <c r="M22" s="7"/>
      <c r="N22" s="1"/>
    </row>
    <row r="23" spans="3:14" ht="12.75">
      <c r="C23" s="7"/>
      <c r="D23" s="11"/>
      <c r="E23" s="21"/>
      <c r="F23" s="22"/>
      <c r="G23" s="22"/>
      <c r="H23" s="23"/>
      <c r="I23" s="13"/>
      <c r="J23" s="13"/>
      <c r="K23" s="13"/>
      <c r="L23" s="12"/>
      <c r="M23" s="7"/>
      <c r="N23" s="1"/>
    </row>
    <row r="24" spans="3:14" ht="12.75">
      <c r="C24" s="7"/>
      <c r="D24" s="24"/>
      <c r="E24" s="25"/>
      <c r="F24" s="25"/>
      <c r="G24" s="25"/>
      <c r="H24" s="25"/>
      <c r="I24" s="287" t="s">
        <v>3</v>
      </c>
      <c r="J24" s="288"/>
      <c r="K24" s="288"/>
      <c r="L24" s="289"/>
      <c r="M24" s="7"/>
      <c r="N24" s="1"/>
    </row>
    <row r="25" spans="3:14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</row>
    <row r="26" spans="3:14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2">
    <mergeCell ref="E6:K6"/>
    <mergeCell ref="I24:L2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6"/>
  <drawing r:id="rId5"/>
  <legacyDrawing r:id="rId4"/>
  <oleObjects>
    <oleObject progId="MSPhotoEd.3" shapeId="1235652" r:id="rId1"/>
    <oleObject progId="MSPhotoEd.3" shapeId="1235651" r:id="rId2"/>
    <oleObject progId="MSPhotoEd.3" shapeId="745662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showGridLines="0" zoomScale="85" zoomScaleNormal="85" zoomScalePageLayoutView="0" workbookViewId="0" topLeftCell="A7">
      <selection activeCell="C32" sqref="C3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11" ht="12.75" customHeight="1">
      <c r="B1" s="85" t="s">
        <v>86</v>
      </c>
      <c r="C1" s="27"/>
      <c r="D1" s="27"/>
      <c r="F1" s="28"/>
      <c r="G1" s="28"/>
      <c r="H1" s="309"/>
      <c r="I1" s="309"/>
      <c r="J1" s="29"/>
      <c r="K1" s="29"/>
    </row>
    <row r="2" spans="2:11" ht="12.75" customHeight="1">
      <c r="B2" s="85" t="s">
        <v>87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1"/>
      <c r="C3" s="31"/>
      <c r="D3" s="31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41</v>
      </c>
      <c r="E10" s="37"/>
      <c r="F10" s="39"/>
      <c r="I10" s="30"/>
      <c r="J10" s="30"/>
      <c r="K10" s="30"/>
    </row>
    <row r="11" spans="3:11" ht="12.75">
      <c r="C11" s="37"/>
      <c r="D11" s="37" t="s">
        <v>42</v>
      </c>
      <c r="E11" s="37"/>
      <c r="I11" s="40"/>
      <c r="J11" s="30"/>
      <c r="K11" s="30"/>
    </row>
    <row r="12" spans="2:11" ht="12.75" customHeight="1">
      <c r="B12" s="26" t="s">
        <v>84</v>
      </c>
      <c r="C12" s="37"/>
      <c r="D12" s="314" t="s">
        <v>44</v>
      </c>
      <c r="E12" s="314"/>
      <c r="F12" s="314"/>
      <c r="G12" s="314"/>
      <c r="I12" s="40"/>
      <c r="J12" s="30"/>
      <c r="K12" s="30"/>
    </row>
    <row r="13" spans="2:11" ht="12.75">
      <c r="B13" s="26" t="s">
        <v>85</v>
      </c>
      <c r="E13" s="37"/>
      <c r="F13" s="37"/>
      <c r="I13" s="40"/>
      <c r="J13" s="30"/>
      <c r="K13" s="30"/>
    </row>
    <row r="14" spans="2:11" ht="5.2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2:11" ht="5.25" customHeight="1" thickBo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28.5" customHeight="1" thickBot="1">
      <c r="B16" s="41" t="s">
        <v>9</v>
      </c>
      <c r="C16" s="41" t="s">
        <v>10</v>
      </c>
      <c r="D16" s="41" t="s">
        <v>11</v>
      </c>
      <c r="E16" s="42" t="s">
        <v>12</v>
      </c>
      <c r="F16" s="42" t="s">
        <v>13</v>
      </c>
      <c r="G16" s="43" t="s">
        <v>14</v>
      </c>
      <c r="H16" s="42" t="s">
        <v>15</v>
      </c>
      <c r="I16" s="44"/>
      <c r="J16" s="30"/>
      <c r="K16" s="30"/>
    </row>
    <row r="17" spans="2:13" ht="13.5" thickBot="1">
      <c r="B17" s="45" t="s">
        <v>16</v>
      </c>
      <c r="C17" s="75">
        <v>0</v>
      </c>
      <c r="D17" s="75">
        <v>0</v>
      </c>
      <c r="E17" s="46">
        <v>13990</v>
      </c>
      <c r="F17" s="46">
        <f>E17</f>
        <v>13990</v>
      </c>
      <c r="G17" s="47">
        <f>ROUND(E17,0)</f>
        <v>13990</v>
      </c>
      <c r="H17" s="46">
        <f>E17</f>
        <v>13990</v>
      </c>
      <c r="I17" s="48"/>
      <c r="J17" s="30"/>
      <c r="K17" s="82"/>
      <c r="M17" s="83"/>
    </row>
    <row r="18" spans="2:13" ht="13.5" thickBot="1">
      <c r="B18" s="49" t="s">
        <v>318</v>
      </c>
      <c r="C18" s="76">
        <v>0</v>
      </c>
      <c r="D18" s="76">
        <v>0</v>
      </c>
      <c r="E18" s="46">
        <f>C18-D18</f>
        <v>0</v>
      </c>
      <c r="F18" s="46">
        <f>E18</f>
        <v>0</v>
      </c>
      <c r="G18" s="47">
        <f>ROUND(E18,)</f>
        <v>0</v>
      </c>
      <c r="H18" s="46">
        <f>E18</f>
        <v>0</v>
      </c>
      <c r="I18" s="48"/>
      <c r="J18" s="30"/>
      <c r="K18" s="82"/>
      <c r="M18" s="83"/>
    </row>
    <row r="19" spans="2:13" ht="13.5" thickBot="1">
      <c r="B19" s="50" t="s">
        <v>17</v>
      </c>
      <c r="C19" s="51">
        <f aca="true" t="shared" si="0" ref="C19:H19">SUM(C17:C18)</f>
        <v>0</v>
      </c>
      <c r="D19" s="51">
        <f t="shared" si="0"/>
        <v>0</v>
      </c>
      <c r="E19" s="51">
        <f t="shared" si="0"/>
        <v>13990</v>
      </c>
      <c r="F19" s="51">
        <f t="shared" si="0"/>
        <v>13990</v>
      </c>
      <c r="G19" s="51">
        <f t="shared" si="0"/>
        <v>13990</v>
      </c>
      <c r="H19" s="51">
        <f t="shared" si="0"/>
        <v>13990</v>
      </c>
      <c r="I19" s="48"/>
      <c r="J19" s="30"/>
      <c r="K19" s="82"/>
      <c r="M19" s="83"/>
    </row>
    <row r="20" spans="2:13" ht="12.75">
      <c r="B20" s="52" t="s">
        <v>18</v>
      </c>
      <c r="C20" s="77">
        <v>0</v>
      </c>
      <c r="D20" s="77">
        <v>0</v>
      </c>
      <c r="E20" s="53">
        <f aca="true" t="shared" si="1" ref="E20:E31">C20-D20</f>
        <v>0</v>
      </c>
      <c r="F20" s="53">
        <f>F19+E20</f>
        <v>13990</v>
      </c>
      <c r="G20" s="53">
        <f>ROUND(E20,)</f>
        <v>0</v>
      </c>
      <c r="H20" s="54">
        <f>E20</f>
        <v>0</v>
      </c>
      <c r="I20" s="55"/>
      <c r="J20" s="30"/>
      <c r="K20" s="82"/>
      <c r="M20" s="83"/>
    </row>
    <row r="21" spans="2:13" ht="12.75">
      <c r="B21" s="52" t="s">
        <v>19</v>
      </c>
      <c r="C21" s="77">
        <v>0</v>
      </c>
      <c r="D21" s="77">
        <v>0</v>
      </c>
      <c r="E21" s="53">
        <f t="shared" si="1"/>
        <v>0</v>
      </c>
      <c r="F21" s="53">
        <f>F20+E21</f>
        <v>13990</v>
      </c>
      <c r="G21" s="53">
        <f>ROUND(E21,0)</f>
        <v>0</v>
      </c>
      <c r="H21" s="53">
        <f>E21</f>
        <v>0</v>
      </c>
      <c r="I21" s="55"/>
      <c r="J21" s="30"/>
      <c r="K21" s="82"/>
      <c r="M21" s="83"/>
    </row>
    <row r="22" spans="2:11" ht="12.75">
      <c r="B22" s="52" t="s">
        <v>20</v>
      </c>
      <c r="C22" s="77">
        <v>0</v>
      </c>
      <c r="D22" s="77">
        <v>0</v>
      </c>
      <c r="E22" s="53">
        <f t="shared" si="1"/>
        <v>0</v>
      </c>
      <c r="F22" s="53">
        <f>F21+E22</f>
        <v>13990</v>
      </c>
      <c r="G22" s="53">
        <f>ROUND(E22,0)</f>
        <v>0</v>
      </c>
      <c r="H22" s="53">
        <f>E22</f>
        <v>0</v>
      </c>
      <c r="I22" s="55"/>
      <c r="J22" s="30"/>
      <c r="K22" s="30"/>
    </row>
    <row r="23" spans="2:11" ht="12.75">
      <c r="B23" s="52" t="s">
        <v>21</v>
      </c>
      <c r="C23" s="77">
        <v>0</v>
      </c>
      <c r="D23" s="77">
        <v>0</v>
      </c>
      <c r="E23" s="53">
        <f t="shared" si="1"/>
        <v>0</v>
      </c>
      <c r="F23" s="53">
        <f>F22+E23</f>
        <v>13990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22</v>
      </c>
      <c r="C24" s="77">
        <v>11319</v>
      </c>
      <c r="D24" s="77">
        <v>0</v>
      </c>
      <c r="E24" s="53">
        <f t="shared" si="1"/>
        <v>11319</v>
      </c>
      <c r="F24" s="53">
        <f>F23+E24</f>
        <v>25309</v>
      </c>
      <c r="G24" s="53">
        <f>ROUND(E24,0)</f>
        <v>11319</v>
      </c>
      <c r="H24" s="53">
        <f>E24</f>
        <v>11319</v>
      </c>
      <c r="I24" s="55"/>
      <c r="J24" s="30"/>
      <c r="K24" s="30"/>
    </row>
    <row r="25" spans="2:11" ht="12.75">
      <c r="B25" s="52" t="s">
        <v>23</v>
      </c>
      <c r="C25" s="77">
        <v>0</v>
      </c>
      <c r="D25" s="77">
        <v>0</v>
      </c>
      <c r="E25" s="53">
        <f t="shared" si="1"/>
        <v>0</v>
      </c>
      <c r="F25" s="53">
        <f aca="true" t="shared" si="2" ref="F25:F31">F24+E25</f>
        <v>25309</v>
      </c>
      <c r="G25" s="53">
        <f aca="true" t="shared" si="3" ref="G25:G31">ROUND(E25,0)</f>
        <v>0</v>
      </c>
      <c r="H25" s="53">
        <f aca="true" t="shared" si="4" ref="H25:H31">E25</f>
        <v>0</v>
      </c>
      <c r="I25" s="55"/>
      <c r="J25" s="30"/>
      <c r="K25" s="30"/>
    </row>
    <row r="26" spans="2:11" ht="12.75">
      <c r="B26" s="52" t="s">
        <v>24</v>
      </c>
      <c r="C26" s="77">
        <v>0</v>
      </c>
      <c r="D26" s="77">
        <v>0</v>
      </c>
      <c r="E26" s="53">
        <f t="shared" si="1"/>
        <v>0</v>
      </c>
      <c r="F26" s="53">
        <f t="shared" si="2"/>
        <v>25309</v>
      </c>
      <c r="G26" s="53">
        <f t="shared" si="3"/>
        <v>0</v>
      </c>
      <c r="H26" s="53">
        <f t="shared" si="4"/>
        <v>0</v>
      </c>
      <c r="I26" s="55"/>
      <c r="J26" s="30"/>
      <c r="K26" s="30"/>
    </row>
    <row r="27" spans="2:11" ht="12.75">
      <c r="B27" s="52" t="s">
        <v>25</v>
      </c>
      <c r="C27" s="77">
        <v>0</v>
      </c>
      <c r="D27" s="77">
        <v>0</v>
      </c>
      <c r="E27" s="53">
        <f t="shared" si="1"/>
        <v>0</v>
      </c>
      <c r="F27" s="53">
        <f t="shared" si="2"/>
        <v>25309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26</v>
      </c>
      <c r="C28" s="77">
        <v>0</v>
      </c>
      <c r="D28" s="77">
        <v>0</v>
      </c>
      <c r="E28" s="53">
        <f t="shared" si="1"/>
        <v>0</v>
      </c>
      <c r="F28" s="53">
        <f t="shared" si="2"/>
        <v>25309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27</v>
      </c>
      <c r="C29" s="77">
        <v>0</v>
      </c>
      <c r="D29" s="77">
        <v>0</v>
      </c>
      <c r="E29" s="53">
        <f t="shared" si="1"/>
        <v>0</v>
      </c>
      <c r="F29" s="53">
        <f t="shared" si="2"/>
        <v>25309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28</v>
      </c>
      <c r="C30" s="77">
        <v>0</v>
      </c>
      <c r="D30" s="77">
        <v>0</v>
      </c>
      <c r="E30" s="53">
        <f t="shared" si="1"/>
        <v>0</v>
      </c>
      <c r="F30" s="53">
        <f t="shared" si="2"/>
        <v>25309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6" t="s">
        <v>29</v>
      </c>
      <c r="C31" s="77">
        <v>0</v>
      </c>
      <c r="D31" s="78">
        <v>0</v>
      </c>
      <c r="E31" s="53">
        <f t="shared" si="1"/>
        <v>0</v>
      </c>
      <c r="F31" s="53">
        <f t="shared" si="2"/>
        <v>25309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7.25" customHeight="1" thickBot="1">
      <c r="B32" s="57" t="s">
        <v>30</v>
      </c>
      <c r="C32" s="79">
        <f>SUM(C19:C31)</f>
        <v>11319</v>
      </c>
      <c r="D32" s="79">
        <f>SUM(D19:D31)</f>
        <v>0</v>
      </c>
      <c r="E32" s="58">
        <f>SUM(E19:E31)</f>
        <v>25309</v>
      </c>
      <c r="F32" s="58">
        <f>F31</f>
        <v>25309</v>
      </c>
      <c r="G32" s="58">
        <f>SUM(G19:G31)</f>
        <v>25309</v>
      </c>
      <c r="H32" s="58">
        <f>SUM(H19:H31)</f>
        <v>25309</v>
      </c>
      <c r="I32" s="59"/>
      <c r="J32" s="30"/>
      <c r="K32" s="30"/>
    </row>
    <row r="33" spans="2:11" ht="13.5" thickTop="1">
      <c r="B33" s="60"/>
      <c r="C33" s="74"/>
      <c r="D33" s="74"/>
      <c r="E33" s="60"/>
      <c r="F33" s="60"/>
      <c r="G33" s="60"/>
      <c r="H33" s="60"/>
      <c r="I33" s="61"/>
      <c r="J33" s="30"/>
      <c r="K33" s="30"/>
    </row>
    <row r="34" spans="2:11" ht="12.75">
      <c r="B34" s="62" t="s">
        <v>31</v>
      </c>
      <c r="C34" s="62">
        <f>C19</f>
        <v>0</v>
      </c>
      <c r="D34" s="62">
        <f>D19</f>
        <v>0</v>
      </c>
      <c r="E34" s="63">
        <f>+E19</f>
        <v>13990</v>
      </c>
      <c r="F34" s="63"/>
      <c r="G34" s="63"/>
      <c r="H34" s="63"/>
      <c r="I34" s="64"/>
      <c r="J34" s="30"/>
      <c r="K34" s="30"/>
    </row>
    <row r="35" spans="2:11" s="167" customFormat="1" ht="12.75">
      <c r="B35" s="162" t="s">
        <v>37</v>
      </c>
      <c r="C35" s="162">
        <f>SUM(C20:C31)</f>
        <v>11319</v>
      </c>
      <c r="D35" s="162">
        <f>SUM(D20:D31)</f>
        <v>0</v>
      </c>
      <c r="E35" s="163">
        <f>SUM(E20:E31)</f>
        <v>11319</v>
      </c>
      <c r="F35" s="163"/>
      <c r="G35" s="164"/>
      <c r="H35" s="163"/>
      <c r="I35" s="165"/>
      <c r="J35" s="166"/>
      <c r="K35" s="166"/>
    </row>
    <row r="36" spans="2:11" ht="12.75">
      <c r="B36" s="62" t="s">
        <v>165</v>
      </c>
      <c r="C36" s="63">
        <f>SUM(C34:C35)</f>
        <v>11319</v>
      </c>
      <c r="D36" s="63">
        <f>SUM(D34:D35)</f>
        <v>0</v>
      </c>
      <c r="E36" s="63">
        <f>SUM(E34:E35)</f>
        <v>25309</v>
      </c>
      <c r="F36" s="63"/>
      <c r="G36" s="63"/>
      <c r="H36" s="63"/>
      <c r="I36" s="65"/>
      <c r="J36" s="30"/>
      <c r="K36" s="30"/>
    </row>
    <row r="37" spans="2:11" ht="12.75">
      <c r="B37" s="60"/>
      <c r="C37" s="60"/>
      <c r="D37" s="60"/>
      <c r="E37" s="63"/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0"/>
      <c r="F38" s="63"/>
      <c r="G38" s="63"/>
      <c r="H38" s="63"/>
      <c r="I38" s="65"/>
      <c r="J38" s="30"/>
      <c r="K38" s="66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7" t="s">
        <v>32</v>
      </c>
      <c r="C42" s="67"/>
      <c r="D42" s="67"/>
      <c r="E42" s="62"/>
      <c r="F42" s="62"/>
      <c r="G42" s="307" t="s">
        <v>33</v>
      </c>
      <c r="H42" s="307"/>
      <c r="I42" s="65"/>
      <c r="J42" s="30"/>
      <c r="K42" s="66"/>
    </row>
    <row r="43" spans="2:11" ht="12.75">
      <c r="B43" s="67" t="s">
        <v>34</v>
      </c>
      <c r="C43" s="67"/>
      <c r="D43" s="67"/>
      <c r="E43" s="63"/>
      <c r="F43" s="63"/>
      <c r="G43" s="307" t="s">
        <v>35</v>
      </c>
      <c r="H43" s="307"/>
      <c r="I43" s="65"/>
      <c r="J43" s="30"/>
      <c r="K43" s="66"/>
    </row>
    <row r="44" spans="2:11" ht="12.75">
      <c r="B44" s="63"/>
      <c r="C44" s="63"/>
      <c r="D44" s="63"/>
      <c r="E44" s="63"/>
      <c r="F44" s="63"/>
      <c r="G44" s="63"/>
      <c r="H44" s="63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1"/>
      <c r="F46" s="61"/>
      <c r="G46" s="68"/>
      <c r="H46" s="68"/>
      <c r="I46" s="61"/>
      <c r="J46" s="30"/>
      <c r="K46" s="66"/>
    </row>
    <row r="47" spans="2:11" ht="12.75">
      <c r="B47" s="69"/>
      <c r="C47" s="69"/>
      <c r="D47" s="69"/>
      <c r="E47" s="70"/>
      <c r="F47" s="70"/>
      <c r="G47" s="70"/>
      <c r="H47" s="71"/>
      <c r="I47" s="71"/>
      <c r="J47" s="30"/>
      <c r="K47" s="66"/>
    </row>
    <row r="48" spans="2:11" ht="12.75">
      <c r="B48" s="72"/>
      <c r="C48" s="72"/>
      <c r="D48" s="72"/>
      <c r="E48" s="70"/>
      <c r="F48" s="70"/>
      <c r="G48" s="70"/>
      <c r="H48" s="60"/>
      <c r="I48" s="71"/>
      <c r="J48" s="30"/>
      <c r="K48" s="66"/>
    </row>
    <row r="49" spans="2:11" ht="12.75">
      <c r="B49" s="73"/>
      <c r="C49" s="73"/>
      <c r="D49" s="73"/>
      <c r="E49" s="308"/>
      <c r="F49" s="308"/>
      <c r="G49" s="308"/>
      <c r="H49" s="308"/>
      <c r="I49" s="65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1"/>
      <c r="J50" s="30"/>
      <c r="K50" s="40"/>
    </row>
    <row r="51" spans="2:11" ht="12.75">
      <c r="B51" s="63"/>
      <c r="C51" s="63"/>
      <c r="D51" s="63"/>
      <c r="E51" s="60"/>
      <c r="F51" s="70"/>
      <c r="G51" s="70"/>
      <c r="H51" s="70"/>
      <c r="I51" s="71"/>
      <c r="J51" s="30"/>
      <c r="K51" s="28"/>
    </row>
    <row r="52" spans="2:11" ht="12.75">
      <c r="B52" s="63"/>
      <c r="C52" s="63"/>
      <c r="D52" s="63"/>
      <c r="E52" s="60"/>
      <c r="F52" s="70"/>
      <c r="G52" s="70"/>
      <c r="H52" s="81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ht="12.75">
      <c r="H55" s="74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</sheetData>
  <sheetProtection/>
  <mergeCells count="9">
    <mergeCell ref="G43:H43"/>
    <mergeCell ref="E49:H49"/>
    <mergeCell ref="E50:H50"/>
    <mergeCell ref="H1:I1"/>
    <mergeCell ref="B4:H4"/>
    <mergeCell ref="B5:H5"/>
    <mergeCell ref="B6:H6"/>
    <mergeCell ref="G42:H42"/>
    <mergeCell ref="D12:G12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L188"/>
  <sheetViews>
    <sheetView zoomScale="85" zoomScaleNormal="85" workbookViewId="0" topLeftCell="A13">
      <selection activeCell="E21" sqref="E21"/>
    </sheetView>
  </sheetViews>
  <sheetFormatPr defaultColWidth="11.421875" defaultRowHeight="12.75"/>
  <cols>
    <col min="1" max="1" width="1.7109375" style="80" customWidth="1"/>
    <col min="2" max="2" width="1.57421875" style="80" customWidth="1"/>
    <col min="3" max="3" width="12.140625" style="80" customWidth="1"/>
    <col min="4" max="4" width="43.7109375" style="80" customWidth="1"/>
    <col min="5" max="7" width="17.140625" style="80" customWidth="1"/>
    <col min="8" max="8" width="18.57421875" style="80" customWidth="1"/>
    <col min="9" max="9" width="18.8515625" style="80" customWidth="1"/>
    <col min="10" max="10" width="17.421875" style="80" customWidth="1"/>
    <col min="11" max="12" width="2.57421875" style="80" customWidth="1"/>
    <col min="13" max="16384" width="11.421875" style="80" customWidth="1"/>
  </cols>
  <sheetData>
    <row r="2" spans="2:9" s="26" customFormat="1" ht="12.75" customHeight="1">
      <c r="B2" s="85" t="s">
        <v>86</v>
      </c>
      <c r="D2" s="28"/>
      <c r="E2" s="28"/>
      <c r="F2" s="309"/>
      <c r="G2" s="309"/>
      <c r="H2" s="29"/>
      <c r="I2" s="29"/>
    </row>
    <row r="3" spans="2:9" s="26" customFormat="1" ht="12.75" customHeight="1">
      <c r="B3" s="85" t="s">
        <v>87</v>
      </c>
      <c r="C3" s="30"/>
      <c r="D3" s="30"/>
      <c r="E3" s="30"/>
      <c r="F3" s="30"/>
      <c r="G3" s="30"/>
      <c r="H3" s="30"/>
      <c r="I3" s="30"/>
    </row>
    <row r="4" spans="3:12" ht="12.75">
      <c r="C4" s="31"/>
      <c r="D4" s="31"/>
      <c r="E4" s="31"/>
      <c r="F4" s="31"/>
      <c r="G4" s="31"/>
      <c r="H4" s="26"/>
      <c r="I4" s="26"/>
      <c r="J4" s="26"/>
      <c r="L4" s="30"/>
    </row>
    <row r="5" spans="3:12" ht="16.5">
      <c r="C5" s="310" t="s">
        <v>170</v>
      </c>
      <c r="D5" s="310"/>
      <c r="E5" s="310"/>
      <c r="F5" s="310"/>
      <c r="G5" s="310"/>
      <c r="H5" s="310"/>
      <c r="I5" s="310"/>
      <c r="J5" s="310"/>
      <c r="L5" s="30"/>
    </row>
    <row r="6" spans="3:12" ht="15.75">
      <c r="C6" s="311" t="s">
        <v>7</v>
      </c>
      <c r="D6" s="311"/>
      <c r="E6" s="311"/>
      <c r="F6" s="311"/>
      <c r="G6" s="311"/>
      <c r="H6" s="311"/>
      <c r="I6" s="311"/>
      <c r="J6" s="311"/>
      <c r="L6" s="30"/>
    </row>
    <row r="7" spans="3:12" ht="12.75">
      <c r="C7" s="312" t="s">
        <v>171</v>
      </c>
      <c r="D7" s="312"/>
      <c r="E7" s="312"/>
      <c r="F7" s="312"/>
      <c r="G7" s="312"/>
      <c r="H7" s="313"/>
      <c r="I7" s="313"/>
      <c r="J7" s="313"/>
      <c r="L7" s="30"/>
    </row>
    <row r="8" spans="3:12" ht="12.75">
      <c r="C8" s="26"/>
      <c r="D8" s="26"/>
      <c r="E8" s="26"/>
      <c r="F8" s="26"/>
      <c r="G8" s="26"/>
      <c r="H8" s="26"/>
      <c r="I8" s="26"/>
      <c r="J8" s="26"/>
      <c r="L8" s="30"/>
    </row>
    <row r="9" spans="3:12" ht="12.75">
      <c r="C9" s="26"/>
      <c r="D9" s="26"/>
      <c r="E9" s="26"/>
      <c r="F9" s="26"/>
      <c r="G9" s="26"/>
      <c r="H9" s="26"/>
      <c r="I9" s="26"/>
      <c r="J9" s="26"/>
      <c r="L9" s="30"/>
    </row>
    <row r="10" spans="3:12" ht="12.75">
      <c r="C10" s="327" t="s">
        <v>174</v>
      </c>
      <c r="D10" s="327"/>
      <c r="E10" s="327"/>
      <c r="F10" s="327"/>
      <c r="G10" s="327"/>
      <c r="H10" s="327"/>
      <c r="I10" s="327"/>
      <c r="J10" s="327"/>
      <c r="L10" s="30"/>
    </row>
    <row r="11" spans="3:12" ht="12.75">
      <c r="C11" s="26"/>
      <c r="D11" s="26"/>
      <c r="E11" s="26"/>
      <c r="F11" s="26"/>
      <c r="G11" s="26"/>
      <c r="H11" s="37"/>
      <c r="I11" s="39"/>
      <c r="J11" s="26"/>
      <c r="L11" s="30"/>
    </row>
    <row r="12" spans="3:12" ht="12.75">
      <c r="C12" s="26"/>
      <c r="D12" s="26"/>
      <c r="E12" s="26"/>
      <c r="F12" s="26"/>
      <c r="G12" s="26"/>
      <c r="H12" s="37"/>
      <c r="I12" s="26"/>
      <c r="J12" s="26"/>
      <c r="L12" s="30"/>
    </row>
    <row r="13" spans="3:12" ht="12.75">
      <c r="C13" s="26"/>
      <c r="D13" s="26"/>
      <c r="E13" s="26"/>
      <c r="F13" s="26"/>
      <c r="G13" s="26"/>
      <c r="H13" s="37"/>
      <c r="I13" s="26"/>
      <c r="J13" s="26"/>
      <c r="L13" s="30"/>
    </row>
    <row r="14" spans="3:12" ht="5.25" customHeight="1">
      <c r="C14" s="30"/>
      <c r="D14" s="30"/>
      <c r="E14" s="30"/>
      <c r="F14" s="30"/>
      <c r="G14" s="30"/>
      <c r="H14" s="30"/>
      <c r="I14" s="30"/>
      <c r="J14" s="30"/>
      <c r="L14" s="30"/>
    </row>
    <row r="15" spans="3:12" ht="5.25" customHeight="1">
      <c r="C15" s="30"/>
      <c r="D15" s="30"/>
      <c r="E15" s="30"/>
      <c r="F15" s="30"/>
      <c r="G15" s="30"/>
      <c r="H15" s="30"/>
      <c r="I15" s="30"/>
      <c r="J15" s="30"/>
      <c r="L15" s="30"/>
    </row>
    <row r="16" spans="2:12" ht="14.25" customHeight="1">
      <c r="B16" s="319" t="s">
        <v>9</v>
      </c>
      <c r="C16" s="320"/>
      <c r="D16" s="321"/>
      <c r="E16" s="328" t="s">
        <v>172</v>
      </c>
      <c r="F16" s="328"/>
      <c r="G16" s="329" t="s">
        <v>12</v>
      </c>
      <c r="H16" s="329" t="s">
        <v>13</v>
      </c>
      <c r="I16" s="329" t="s">
        <v>14</v>
      </c>
      <c r="J16" s="330" t="s">
        <v>15</v>
      </c>
      <c r="K16" s="331"/>
      <c r="L16" s="30"/>
    </row>
    <row r="17" spans="2:12" ht="14.25" customHeight="1">
      <c r="B17" s="322"/>
      <c r="C17" s="323"/>
      <c r="D17" s="324"/>
      <c r="E17" s="168" t="s">
        <v>173</v>
      </c>
      <c r="F17" s="168" t="s">
        <v>11</v>
      </c>
      <c r="G17" s="329"/>
      <c r="H17" s="329"/>
      <c r="I17" s="329"/>
      <c r="J17" s="332"/>
      <c r="K17" s="333"/>
      <c r="L17" s="30"/>
    </row>
    <row r="18" spans="2:12" s="169" customFormat="1" ht="23.25" customHeight="1">
      <c r="B18" s="179"/>
      <c r="C18" s="182" t="s">
        <v>175</v>
      </c>
      <c r="D18" s="183" t="s">
        <v>176</v>
      </c>
      <c r="E18" s="184"/>
      <c r="F18" s="184"/>
      <c r="G18" s="184"/>
      <c r="H18" s="184"/>
      <c r="I18" s="184"/>
      <c r="J18" s="184"/>
      <c r="K18" s="185"/>
      <c r="L18" s="170"/>
    </row>
    <row r="19" spans="2:12" ht="13.5">
      <c r="B19" s="180"/>
      <c r="C19" s="171" t="s">
        <v>177</v>
      </c>
      <c r="D19" s="172" t="s">
        <v>178</v>
      </c>
      <c r="E19" s="173"/>
      <c r="F19" s="173"/>
      <c r="G19" s="173"/>
      <c r="H19" s="173"/>
      <c r="I19" s="173"/>
      <c r="J19" s="173"/>
      <c r="K19" s="186"/>
      <c r="L19" s="30"/>
    </row>
    <row r="20" spans="2:12" ht="12.75">
      <c r="B20" s="180"/>
      <c r="C20" s="190" t="s">
        <v>179</v>
      </c>
      <c r="D20" s="191" t="s">
        <v>180</v>
      </c>
      <c r="E20" s="65"/>
      <c r="F20" s="65"/>
      <c r="G20" s="65"/>
      <c r="H20" s="65"/>
      <c r="I20" s="65"/>
      <c r="J20" s="65"/>
      <c r="K20" s="186"/>
      <c r="L20" s="30"/>
    </row>
    <row r="21" spans="2:12" ht="12.75">
      <c r="B21" s="180"/>
      <c r="C21" s="174"/>
      <c r="D21" s="175" t="s">
        <v>183</v>
      </c>
      <c r="E21" s="61">
        <f>'1503.020101'!C20</f>
        <v>493070.25</v>
      </c>
      <c r="F21" s="61">
        <f>'1503.020101'!D20</f>
        <v>6197.4</v>
      </c>
      <c r="G21" s="61">
        <f>'1503.020101'!E20</f>
        <v>486872.85</v>
      </c>
      <c r="H21" s="61"/>
      <c r="I21" s="61">
        <f>'1503.020101'!G20</f>
        <v>486873</v>
      </c>
      <c r="J21" s="61">
        <f>'1503.020101'!H20</f>
        <v>486872.85</v>
      </c>
      <c r="K21" s="186"/>
      <c r="L21" s="30"/>
    </row>
    <row r="22" spans="2:12" ht="12.75">
      <c r="B22" s="180"/>
      <c r="C22" s="174"/>
      <c r="D22" s="175" t="s">
        <v>184</v>
      </c>
      <c r="E22" s="61">
        <f>SUM('1503.020101'!C21:C32)</f>
        <v>190270.78999999998</v>
      </c>
      <c r="F22" s="61">
        <f>SUM('1503.020101'!D21:D32)</f>
        <v>0</v>
      </c>
      <c r="G22" s="61">
        <f>SUM('1503.020101'!E21:E32)</f>
        <v>190270.78999999998</v>
      </c>
      <c r="H22" s="61"/>
      <c r="I22" s="61">
        <f>SUM('1503.020101'!G21:G32)</f>
        <v>190271</v>
      </c>
      <c r="J22" s="61">
        <f>SUM('1503.020101'!H21:H32)</f>
        <v>190270.78999999998</v>
      </c>
      <c r="K22" s="186"/>
      <c r="L22" s="30"/>
    </row>
    <row r="23" spans="2:12" ht="17.25" customHeight="1">
      <c r="B23" s="180"/>
      <c r="C23" s="315" t="s">
        <v>185</v>
      </c>
      <c r="D23" s="316"/>
      <c r="E23" s="187">
        <f>SUM(E21:E22)</f>
        <v>683341.04</v>
      </c>
      <c r="F23" s="187">
        <f>SUM(F21:F22)</f>
        <v>6197.4</v>
      </c>
      <c r="G23" s="187">
        <f>SUM(G21:G22)</f>
        <v>677143.6399999999</v>
      </c>
      <c r="H23" s="187">
        <f>'1503.020101'!F33</f>
        <v>677143.64</v>
      </c>
      <c r="I23" s="187">
        <f>SUM(I21:I22)</f>
        <v>677144</v>
      </c>
      <c r="J23" s="187">
        <f>SUM(J21:J22)</f>
        <v>677143.6399999999</v>
      </c>
      <c r="K23" s="186"/>
      <c r="L23" s="30"/>
    </row>
    <row r="24" spans="2:12" ht="12.75">
      <c r="B24" s="180"/>
      <c r="C24" s="177"/>
      <c r="D24" s="178"/>
      <c r="E24" s="65"/>
      <c r="F24" s="61"/>
      <c r="G24" s="61"/>
      <c r="H24" s="61"/>
      <c r="I24" s="61"/>
      <c r="J24" s="61"/>
      <c r="K24" s="186"/>
      <c r="L24" s="30"/>
    </row>
    <row r="25" spans="2:12" ht="12.75">
      <c r="B25" s="180"/>
      <c r="C25" s="190" t="s">
        <v>181</v>
      </c>
      <c r="D25" s="191" t="s">
        <v>182</v>
      </c>
      <c r="E25" s="61"/>
      <c r="F25" s="61"/>
      <c r="G25" s="61"/>
      <c r="H25" s="61"/>
      <c r="I25" s="61"/>
      <c r="J25" s="61"/>
      <c r="K25" s="186"/>
      <c r="L25" s="30"/>
    </row>
    <row r="26" spans="2:12" ht="12.75">
      <c r="B26" s="180"/>
      <c r="C26" s="174"/>
      <c r="D26" s="175" t="s">
        <v>183</v>
      </c>
      <c r="E26" s="61">
        <f>'1503.020102'!C20</f>
        <v>2090448.31</v>
      </c>
      <c r="F26" s="61">
        <f>'1503.020102'!D20</f>
        <v>80583.68</v>
      </c>
      <c r="G26" s="61">
        <f>'1503.020102'!E20</f>
        <v>2009864.6300000001</v>
      </c>
      <c r="H26" s="61"/>
      <c r="I26" s="61">
        <f>'1503.020102'!G20</f>
        <v>2009864</v>
      </c>
      <c r="J26" s="61">
        <f>'1503.020102'!H20</f>
        <v>2009864.6300000001</v>
      </c>
      <c r="K26" s="186"/>
      <c r="L26" s="30"/>
    </row>
    <row r="27" spans="2:12" ht="12.75">
      <c r="B27" s="180"/>
      <c r="C27" s="174"/>
      <c r="D27" s="175" t="s">
        <v>184</v>
      </c>
      <c r="E27" s="61">
        <f>SUM('1503.020102'!C21:C32)</f>
        <v>51390</v>
      </c>
      <c r="F27" s="61">
        <f>SUM('1503.020102'!D21:D32)</f>
        <v>0</v>
      </c>
      <c r="G27" s="61">
        <f>SUM('1503.020102'!E21:E32)</f>
        <v>51390</v>
      </c>
      <c r="H27" s="61"/>
      <c r="I27" s="61">
        <f>SUM('1503.020102'!G21:G32)</f>
        <v>51390</v>
      </c>
      <c r="J27" s="61">
        <f>SUM('1503.020102'!H21:H32)</f>
        <v>51390</v>
      </c>
      <c r="K27" s="186"/>
      <c r="L27" s="30"/>
    </row>
    <row r="28" spans="2:12" ht="17.25" customHeight="1">
      <c r="B28" s="180"/>
      <c r="C28" s="315" t="s">
        <v>185</v>
      </c>
      <c r="D28" s="316"/>
      <c r="E28" s="187">
        <f>SUM(E26:E27)</f>
        <v>2141838.31</v>
      </c>
      <c r="F28" s="187">
        <f>SUM(F26:F27)</f>
        <v>80583.68</v>
      </c>
      <c r="G28" s="187">
        <f>SUM(G26:G27)</f>
        <v>2061254.6300000001</v>
      </c>
      <c r="H28" s="187">
        <f>'1503.020102'!F33</f>
        <v>2061254.6300000001</v>
      </c>
      <c r="I28" s="187">
        <f>SUM(I26:I27)</f>
        <v>2061254</v>
      </c>
      <c r="J28" s="187">
        <f>SUM(J26:J27)</f>
        <v>2061254.6300000001</v>
      </c>
      <c r="K28" s="186"/>
      <c r="L28" s="30"/>
    </row>
    <row r="29" spans="2:12" ht="5.25" customHeight="1">
      <c r="B29" s="180"/>
      <c r="C29" s="126"/>
      <c r="D29" s="176"/>
      <c r="E29" s="189"/>
      <c r="F29" s="189"/>
      <c r="G29" s="189"/>
      <c r="H29" s="189"/>
      <c r="I29" s="189"/>
      <c r="J29" s="189"/>
      <c r="K29" s="186"/>
      <c r="L29" s="30"/>
    </row>
    <row r="30" spans="2:12" ht="21" customHeight="1" thickBot="1">
      <c r="B30" s="180"/>
      <c r="C30" s="315" t="s">
        <v>186</v>
      </c>
      <c r="D30" s="316"/>
      <c r="E30" s="188">
        <f aca="true" t="shared" si="0" ref="E30:J30">E23+E28</f>
        <v>2825179.35</v>
      </c>
      <c r="F30" s="188">
        <f t="shared" si="0"/>
        <v>86781.07999999999</v>
      </c>
      <c r="G30" s="188">
        <f t="shared" si="0"/>
        <v>2738398.27</v>
      </c>
      <c r="H30" s="188">
        <f t="shared" si="0"/>
        <v>2738398.27</v>
      </c>
      <c r="I30" s="188">
        <f t="shared" si="0"/>
        <v>2738398</v>
      </c>
      <c r="J30" s="188">
        <f t="shared" si="0"/>
        <v>2738398.27</v>
      </c>
      <c r="K30" s="186"/>
      <c r="L30" s="30"/>
    </row>
    <row r="31" spans="2:12" ht="13.5" thickTop="1">
      <c r="B31" s="180"/>
      <c r="C31" s="177"/>
      <c r="D31" s="178"/>
      <c r="E31" s="61"/>
      <c r="F31" s="61"/>
      <c r="G31" s="61"/>
      <c r="H31" s="61"/>
      <c r="I31" s="61"/>
      <c r="J31" s="61"/>
      <c r="K31" s="186"/>
      <c r="L31" s="30"/>
    </row>
    <row r="32" spans="2:12" ht="12.75">
      <c r="B32" s="180"/>
      <c r="C32" s="177"/>
      <c r="D32" s="178"/>
      <c r="E32" s="61"/>
      <c r="F32" s="61"/>
      <c r="G32" s="61"/>
      <c r="H32" s="61"/>
      <c r="I32" s="61"/>
      <c r="J32" s="61"/>
      <c r="K32" s="186"/>
      <c r="L32" s="30"/>
    </row>
    <row r="33" spans="2:12" ht="12.75">
      <c r="B33" s="180"/>
      <c r="C33" s="177"/>
      <c r="D33" s="178"/>
      <c r="E33" s="61"/>
      <c r="F33" s="61"/>
      <c r="G33" s="61"/>
      <c r="H33" s="61"/>
      <c r="I33" s="61"/>
      <c r="J33" s="61"/>
      <c r="K33" s="186"/>
      <c r="L33" s="30"/>
    </row>
    <row r="34" spans="2:12" ht="13.5">
      <c r="B34" s="180"/>
      <c r="C34" s="171" t="s">
        <v>191</v>
      </c>
      <c r="D34" s="172" t="s">
        <v>192</v>
      </c>
      <c r="E34" s="173"/>
      <c r="F34" s="173"/>
      <c r="G34" s="173"/>
      <c r="H34" s="173"/>
      <c r="I34" s="173"/>
      <c r="J34" s="173"/>
      <c r="K34" s="186"/>
      <c r="L34" s="30"/>
    </row>
    <row r="35" spans="2:12" ht="12.75">
      <c r="B35" s="180"/>
      <c r="C35" s="190" t="s">
        <v>188</v>
      </c>
      <c r="D35" s="191" t="s">
        <v>189</v>
      </c>
      <c r="E35" s="65"/>
      <c r="F35" s="65"/>
      <c r="G35" s="65"/>
      <c r="H35" s="65"/>
      <c r="I35" s="65"/>
      <c r="J35" s="65"/>
      <c r="K35" s="186"/>
      <c r="L35" s="30"/>
    </row>
    <row r="36" spans="2:12" ht="12.75">
      <c r="B36" s="180"/>
      <c r="C36" s="174"/>
      <c r="D36" s="175" t="s">
        <v>183</v>
      </c>
      <c r="E36" s="61">
        <f>'1503.020201'!C21</f>
        <v>6396429.03</v>
      </c>
      <c r="F36" s="61">
        <f>'1503.020201'!D21</f>
        <v>228762.45</v>
      </c>
      <c r="G36" s="61">
        <f>'1503.020201'!E21</f>
        <v>6167666.58</v>
      </c>
      <c r="H36" s="61"/>
      <c r="I36" s="61">
        <f>'1503.020201'!G21</f>
        <v>6167667</v>
      </c>
      <c r="J36" s="61">
        <f>'1503.020201'!H21</f>
        <v>6167666.58</v>
      </c>
      <c r="K36" s="186"/>
      <c r="L36" s="30"/>
    </row>
    <row r="37" spans="2:12" ht="12.75">
      <c r="B37" s="180"/>
      <c r="C37" s="174"/>
      <c r="D37" s="175" t="s">
        <v>184</v>
      </c>
      <c r="E37" s="61">
        <f>SUM('1503.020201'!C22:C33)</f>
        <v>329778.61000000004</v>
      </c>
      <c r="F37" s="61">
        <f>SUM('1503.020201'!D22:D33)</f>
        <v>0</v>
      </c>
      <c r="G37" s="61">
        <f>SUM('1503.020201'!E22:E33)</f>
        <v>329778.61000000004</v>
      </c>
      <c r="H37" s="61"/>
      <c r="I37" s="61">
        <f>SUM('1503.020201'!G22:G33)</f>
        <v>329778</v>
      </c>
      <c r="J37" s="61">
        <f>SUM('1503.020201'!H22:H33)</f>
        <v>329778.61000000004</v>
      </c>
      <c r="K37" s="186"/>
      <c r="L37" s="30"/>
    </row>
    <row r="38" spans="2:12" ht="17.25" customHeight="1">
      <c r="B38" s="180"/>
      <c r="C38" s="315" t="s">
        <v>185</v>
      </c>
      <c r="D38" s="316"/>
      <c r="E38" s="187">
        <f>SUM(E36:E37)</f>
        <v>6726207.640000001</v>
      </c>
      <c r="F38" s="187">
        <f>SUM(F36:F37)</f>
        <v>228762.45</v>
      </c>
      <c r="G38" s="187">
        <f>SUM(G36:G37)</f>
        <v>6497445.19</v>
      </c>
      <c r="H38" s="187">
        <f>'1503.020201'!F34</f>
        <v>6497445.19</v>
      </c>
      <c r="I38" s="187">
        <f>SUM(I36:I37)</f>
        <v>6497445</v>
      </c>
      <c r="J38" s="187">
        <f>SUM(J36:J37)</f>
        <v>6497445.19</v>
      </c>
      <c r="K38" s="186"/>
      <c r="L38" s="30"/>
    </row>
    <row r="39" spans="2:12" ht="12.75">
      <c r="B39" s="180"/>
      <c r="C39" s="177"/>
      <c r="D39" s="178"/>
      <c r="E39" s="65"/>
      <c r="F39" s="61"/>
      <c r="G39" s="61"/>
      <c r="H39" s="61"/>
      <c r="I39" s="61"/>
      <c r="J39" s="61"/>
      <c r="K39" s="186"/>
      <c r="L39" s="30"/>
    </row>
    <row r="40" spans="2:12" ht="12.75">
      <c r="B40" s="180"/>
      <c r="C40" s="190" t="s">
        <v>190</v>
      </c>
      <c r="D40" s="191" t="s">
        <v>193</v>
      </c>
      <c r="E40" s="61"/>
      <c r="F40" s="61"/>
      <c r="G40" s="61"/>
      <c r="H40" s="61"/>
      <c r="I40" s="61"/>
      <c r="J40" s="61"/>
      <c r="K40" s="186"/>
      <c r="L40" s="30"/>
    </row>
    <row r="41" spans="2:12" ht="12.75">
      <c r="B41" s="180"/>
      <c r="C41" s="174"/>
      <c r="D41" s="175" t="s">
        <v>183</v>
      </c>
      <c r="E41" s="61">
        <f>'1503.020202'!C21</f>
        <v>646489.47</v>
      </c>
      <c r="F41" s="61">
        <f>'1503.020202'!D21</f>
        <v>2363.88</v>
      </c>
      <c r="G41" s="61">
        <f>'1503.020202'!E21</f>
        <v>644125.59</v>
      </c>
      <c r="H41" s="61"/>
      <c r="I41" s="61">
        <f>'1503.020202'!G21</f>
        <v>644125</v>
      </c>
      <c r="J41" s="61">
        <f>'1503.020202'!H21</f>
        <v>644125.59</v>
      </c>
      <c r="K41" s="186"/>
      <c r="L41" s="30"/>
    </row>
    <row r="42" spans="2:12" ht="12.75">
      <c r="B42" s="180"/>
      <c r="C42" s="174"/>
      <c r="D42" s="175" t="s">
        <v>184</v>
      </c>
      <c r="E42" s="61">
        <f>SUM('1503.020202'!C22:C33)</f>
        <v>130408.98</v>
      </c>
      <c r="F42" s="61">
        <f>SUM('1503.020202'!D22:D33)</f>
        <v>0</v>
      </c>
      <c r="G42" s="61">
        <f>SUM('1503.020202'!E22:E33)</f>
        <v>130408.98</v>
      </c>
      <c r="H42" s="61"/>
      <c r="I42" s="61">
        <f>SUM('1503.020202'!G22:G33)</f>
        <v>130409</v>
      </c>
      <c r="J42" s="61">
        <f>SUM('1503.020202'!H22:H33)</f>
        <v>130408.98</v>
      </c>
      <c r="K42" s="186"/>
      <c r="L42" s="30"/>
    </row>
    <row r="43" spans="2:12" ht="17.25" customHeight="1">
      <c r="B43" s="180"/>
      <c r="C43" s="315" t="s">
        <v>185</v>
      </c>
      <c r="D43" s="316"/>
      <c r="E43" s="187">
        <f>SUM(E41:E42)</f>
        <v>776898.45</v>
      </c>
      <c r="F43" s="187">
        <f>SUM(F41:F42)</f>
        <v>2363.88</v>
      </c>
      <c r="G43" s="187">
        <f>SUM(G41:G42)</f>
        <v>774534.57</v>
      </c>
      <c r="H43" s="187">
        <f>'1503.020202'!F34</f>
        <v>774534.57</v>
      </c>
      <c r="I43" s="187">
        <f>SUM(I41:I42)</f>
        <v>774534</v>
      </c>
      <c r="J43" s="187">
        <f>SUM(J41:J42)</f>
        <v>774534.57</v>
      </c>
      <c r="K43" s="186"/>
      <c r="L43" s="30"/>
    </row>
    <row r="44" spans="2:12" ht="5.25" customHeight="1">
      <c r="B44" s="180"/>
      <c r="C44" s="126"/>
      <c r="D44" s="176"/>
      <c r="E44" s="189"/>
      <c r="F44" s="189"/>
      <c r="G44" s="189"/>
      <c r="H44" s="189"/>
      <c r="I44" s="189"/>
      <c r="J44" s="189"/>
      <c r="K44" s="186"/>
      <c r="L44" s="30"/>
    </row>
    <row r="45" spans="2:12" ht="21" customHeight="1" thickBot="1">
      <c r="B45" s="180"/>
      <c r="C45" s="325" t="s">
        <v>187</v>
      </c>
      <c r="D45" s="326"/>
      <c r="E45" s="196">
        <f aca="true" t="shared" si="1" ref="E45:J45">E38+E43</f>
        <v>7503106.090000001</v>
      </c>
      <c r="F45" s="196">
        <f t="shared" si="1"/>
        <v>231126.33000000002</v>
      </c>
      <c r="G45" s="196">
        <f t="shared" si="1"/>
        <v>7271979.760000001</v>
      </c>
      <c r="H45" s="196">
        <f t="shared" si="1"/>
        <v>7271979.760000001</v>
      </c>
      <c r="I45" s="196">
        <f t="shared" si="1"/>
        <v>7271979</v>
      </c>
      <c r="J45" s="196">
        <f t="shared" si="1"/>
        <v>7271979.760000001</v>
      </c>
      <c r="K45" s="186"/>
      <c r="L45" s="30"/>
    </row>
    <row r="46" spans="2:12" ht="14.25" thickTop="1">
      <c r="B46" s="180"/>
      <c r="C46" s="171"/>
      <c r="D46" s="172"/>
      <c r="E46" s="173"/>
      <c r="F46" s="173"/>
      <c r="G46" s="173"/>
      <c r="H46" s="173"/>
      <c r="I46" s="173"/>
      <c r="J46" s="173"/>
      <c r="K46" s="186"/>
      <c r="L46" s="30"/>
    </row>
    <row r="47" spans="2:12" ht="13.5">
      <c r="B47" s="180"/>
      <c r="C47" s="171"/>
      <c r="D47" s="172"/>
      <c r="E47" s="173"/>
      <c r="F47" s="173"/>
      <c r="G47" s="173"/>
      <c r="H47" s="173"/>
      <c r="I47" s="173"/>
      <c r="J47" s="173"/>
      <c r="K47" s="186"/>
      <c r="L47" s="30"/>
    </row>
    <row r="48" spans="2:12" ht="13.5">
      <c r="B48" s="180"/>
      <c r="C48" s="171"/>
      <c r="D48" s="172"/>
      <c r="E48" s="173"/>
      <c r="F48" s="173"/>
      <c r="G48" s="173"/>
      <c r="H48" s="173"/>
      <c r="I48" s="173"/>
      <c r="J48" s="173"/>
      <c r="K48" s="181"/>
      <c r="L48" s="192"/>
    </row>
    <row r="49" spans="2:12" ht="13.5">
      <c r="B49" s="180"/>
      <c r="C49" s="171" t="s">
        <v>194</v>
      </c>
      <c r="D49" s="172" t="s">
        <v>195</v>
      </c>
      <c r="E49" s="173"/>
      <c r="F49" s="173"/>
      <c r="G49" s="173"/>
      <c r="H49" s="173"/>
      <c r="I49" s="173"/>
      <c r="J49" s="173"/>
      <c r="K49" s="186"/>
      <c r="L49" s="30"/>
    </row>
    <row r="50" spans="2:12" ht="12.75">
      <c r="B50" s="180"/>
      <c r="C50" s="190" t="s">
        <v>196</v>
      </c>
      <c r="D50" s="191" t="s">
        <v>197</v>
      </c>
      <c r="E50" s="65"/>
      <c r="F50" s="65"/>
      <c r="G50" s="65"/>
      <c r="H50" s="65"/>
      <c r="I50" s="65"/>
      <c r="J50" s="65"/>
      <c r="K50" s="186"/>
      <c r="L50" s="30"/>
    </row>
    <row r="51" spans="2:12" ht="12.75">
      <c r="B51" s="180"/>
      <c r="C51" s="174"/>
      <c r="D51" s="175" t="s">
        <v>183</v>
      </c>
      <c r="E51" s="61">
        <f>'1503.020301'!C21</f>
        <v>4964090.99</v>
      </c>
      <c r="F51" s="61">
        <f>'1503.020301'!D21</f>
        <v>65948.22</v>
      </c>
      <c r="G51" s="61">
        <f>'1503.020301'!E21</f>
        <v>4898142.7700000005</v>
      </c>
      <c r="H51" s="61"/>
      <c r="I51" s="61">
        <f>'1503.020301'!G21</f>
        <v>4898143</v>
      </c>
      <c r="J51" s="61">
        <f>'1503.020301'!H21</f>
        <v>4898142.7700000005</v>
      </c>
      <c r="K51" s="186"/>
      <c r="L51" s="30"/>
    </row>
    <row r="52" spans="2:12" ht="12.75">
      <c r="B52" s="180"/>
      <c r="C52" s="174"/>
      <c r="D52" s="175" t="s">
        <v>184</v>
      </c>
      <c r="E52" s="61">
        <f>SUM('1503.020301'!C22:C33)</f>
        <v>45900.17</v>
      </c>
      <c r="F52" s="61">
        <f>SUM('1503.020301'!D22:D33)</f>
        <v>0</v>
      </c>
      <c r="G52" s="61">
        <f>SUM('1503.020301'!E22:E33)</f>
        <v>45900.17</v>
      </c>
      <c r="H52" s="61"/>
      <c r="I52" s="61">
        <f>SUM('1503.020301'!G22:G33)</f>
        <v>45901</v>
      </c>
      <c r="J52" s="61">
        <f>SUM('1503.020301'!H22:H33)</f>
        <v>45900.17</v>
      </c>
      <c r="K52" s="186"/>
      <c r="L52" s="30"/>
    </row>
    <row r="53" spans="2:12" ht="17.25" customHeight="1">
      <c r="B53" s="180"/>
      <c r="C53" s="315" t="s">
        <v>185</v>
      </c>
      <c r="D53" s="316"/>
      <c r="E53" s="187">
        <f>SUM(E51:E52)</f>
        <v>5009991.16</v>
      </c>
      <c r="F53" s="187">
        <f>SUM(F51:F52)</f>
        <v>65948.22</v>
      </c>
      <c r="G53" s="187">
        <f>SUM(G51:G52)</f>
        <v>4944042.94</v>
      </c>
      <c r="H53" s="187">
        <f>'1503.020301'!F34</f>
        <v>4944042.94</v>
      </c>
      <c r="I53" s="187">
        <f>SUM(I51:I52)</f>
        <v>4944044</v>
      </c>
      <c r="J53" s="187">
        <f>SUM(J51:J52)</f>
        <v>4944042.94</v>
      </c>
      <c r="K53" s="186"/>
      <c r="L53" s="30"/>
    </row>
    <row r="54" spans="2:12" ht="12.75">
      <c r="B54" s="198"/>
      <c r="C54" s="203"/>
      <c r="D54" s="204"/>
      <c r="E54" s="205"/>
      <c r="F54" s="206"/>
      <c r="G54" s="206"/>
      <c r="H54" s="206"/>
      <c r="I54" s="206"/>
      <c r="J54" s="206"/>
      <c r="K54" s="202"/>
      <c r="L54" s="30"/>
    </row>
    <row r="55" spans="2:12" ht="12.75">
      <c r="B55" s="180"/>
      <c r="C55" s="177"/>
      <c r="D55" s="178"/>
      <c r="E55" s="65"/>
      <c r="F55" s="61"/>
      <c r="G55" s="61"/>
      <c r="H55" s="61"/>
      <c r="I55" s="61"/>
      <c r="J55" s="61"/>
      <c r="K55" s="186"/>
      <c r="L55" s="30"/>
    </row>
    <row r="56" spans="2:12" ht="12.75">
      <c r="B56" s="180"/>
      <c r="C56" s="190" t="s">
        <v>198</v>
      </c>
      <c r="D56" s="191" t="s">
        <v>199</v>
      </c>
      <c r="E56" s="65"/>
      <c r="F56" s="65"/>
      <c r="G56" s="65"/>
      <c r="H56" s="65"/>
      <c r="I56" s="65"/>
      <c r="J56" s="65"/>
      <c r="K56" s="186"/>
      <c r="L56" s="30"/>
    </row>
    <row r="57" spans="2:12" ht="12.75">
      <c r="B57" s="180"/>
      <c r="C57" s="174"/>
      <c r="D57" s="175" t="s">
        <v>183</v>
      </c>
      <c r="E57" s="61">
        <f>'1503.020302'!C21</f>
        <v>0</v>
      </c>
      <c r="F57" s="61">
        <f>'1503.020302'!D21</f>
        <v>0</v>
      </c>
      <c r="G57" s="61">
        <f>'1503.020302'!E21</f>
        <v>0</v>
      </c>
      <c r="H57" s="61"/>
      <c r="I57" s="61">
        <f>'1503.020302'!G21</f>
        <v>0</v>
      </c>
      <c r="J57" s="61">
        <f>'1503.020302'!H21</f>
        <v>0</v>
      </c>
      <c r="K57" s="186"/>
      <c r="L57" s="30"/>
    </row>
    <row r="58" spans="2:12" ht="12.75">
      <c r="B58" s="180"/>
      <c r="C58" s="174"/>
      <c r="D58" s="175" t="s">
        <v>184</v>
      </c>
      <c r="E58" s="61">
        <f>SUM('1503.020302'!C22:C33)</f>
        <v>12977.87</v>
      </c>
      <c r="F58" s="61">
        <f>SUM('1503.020302'!D22:D33)</f>
        <v>0</v>
      </c>
      <c r="G58" s="61">
        <f>SUM('1503.020302'!E22:E33)</f>
        <v>12977.87</v>
      </c>
      <c r="H58" s="61"/>
      <c r="I58" s="61">
        <f>SUM('1503.020302'!G22:G33)</f>
        <v>12978</v>
      </c>
      <c r="J58" s="61">
        <f>SUM('1503.020302'!H22:H33)</f>
        <v>12977.87</v>
      </c>
      <c r="K58" s="186"/>
      <c r="L58" s="30"/>
    </row>
    <row r="59" spans="2:12" ht="17.25" customHeight="1">
      <c r="B59" s="180"/>
      <c r="C59" s="315" t="s">
        <v>185</v>
      </c>
      <c r="D59" s="316"/>
      <c r="E59" s="187">
        <f>SUM(E57:E58)</f>
        <v>12977.87</v>
      </c>
      <c r="F59" s="187">
        <f>SUM(F57:F58)</f>
        <v>0</v>
      </c>
      <c r="G59" s="187">
        <f>SUM(G57:G58)</f>
        <v>12977.87</v>
      </c>
      <c r="H59" s="187">
        <f>'1503.020302'!E34</f>
        <v>12977.87</v>
      </c>
      <c r="I59" s="187">
        <f>SUM(I57:I58)</f>
        <v>12978</v>
      </c>
      <c r="J59" s="187">
        <f>SUM(J57:J58)</f>
        <v>12977.87</v>
      </c>
      <c r="K59" s="186"/>
      <c r="L59" s="30"/>
    </row>
    <row r="60" spans="2:12" ht="12.75">
      <c r="B60" s="180"/>
      <c r="C60" s="177"/>
      <c r="D60" s="178"/>
      <c r="E60" s="65"/>
      <c r="F60" s="61"/>
      <c r="G60" s="61"/>
      <c r="H60" s="61"/>
      <c r="I60" s="61"/>
      <c r="J60" s="61"/>
      <c r="K60" s="186"/>
      <c r="L60" s="30"/>
    </row>
    <row r="61" spans="2:12" ht="12.75">
      <c r="B61" s="180"/>
      <c r="C61" s="190" t="s">
        <v>200</v>
      </c>
      <c r="D61" s="191" t="s">
        <v>201</v>
      </c>
      <c r="E61" s="61"/>
      <c r="F61" s="61"/>
      <c r="G61" s="61"/>
      <c r="H61" s="61"/>
      <c r="I61" s="61"/>
      <c r="J61" s="61"/>
      <c r="K61" s="186"/>
      <c r="L61" s="30"/>
    </row>
    <row r="62" spans="2:12" ht="12.75">
      <c r="B62" s="180"/>
      <c r="C62" s="174"/>
      <c r="D62" s="175" t="s">
        <v>183</v>
      </c>
      <c r="E62" s="61">
        <f>'1503.020303'!C21</f>
        <v>2534.99</v>
      </c>
      <c r="F62" s="61">
        <f>'1503.020303'!D21</f>
        <v>0</v>
      </c>
      <c r="G62" s="61">
        <f>'1503.020303'!E21</f>
        <v>2534.99</v>
      </c>
      <c r="H62" s="61"/>
      <c r="I62" s="61">
        <f>'1503.020303'!G21</f>
        <v>2535</v>
      </c>
      <c r="J62" s="61">
        <f>'1503.020303'!H21</f>
        <v>2534.99</v>
      </c>
      <c r="K62" s="186"/>
      <c r="L62" s="30"/>
    </row>
    <row r="63" spans="2:12" ht="12.75">
      <c r="B63" s="180"/>
      <c r="C63" s="174"/>
      <c r="D63" s="175" t="s">
        <v>184</v>
      </c>
      <c r="E63" s="61">
        <f>SUM('1503.020303'!C22:C33)</f>
        <v>3169</v>
      </c>
      <c r="F63" s="61">
        <f>SUM('1503.020303'!D22:D33)</f>
        <v>0</v>
      </c>
      <c r="G63" s="61">
        <f>SUM('1503.020303'!E22:E33)</f>
        <v>3169</v>
      </c>
      <c r="H63" s="61"/>
      <c r="I63" s="61">
        <f>SUM('1503.020303'!G22:G33)</f>
        <v>3169</v>
      </c>
      <c r="J63" s="61">
        <f>SUM('1503.020303'!H22:H33)</f>
        <v>3169</v>
      </c>
      <c r="K63" s="186"/>
      <c r="L63" s="30"/>
    </row>
    <row r="64" spans="2:12" ht="17.25" customHeight="1">
      <c r="B64" s="180"/>
      <c r="C64" s="315" t="s">
        <v>185</v>
      </c>
      <c r="D64" s="316"/>
      <c r="E64" s="187">
        <f>SUM(E62:E63)</f>
        <v>5703.99</v>
      </c>
      <c r="F64" s="187">
        <f>SUM(F62:F63)</f>
        <v>0</v>
      </c>
      <c r="G64" s="187">
        <f>SUM(G62:G63)</f>
        <v>5703.99</v>
      </c>
      <c r="H64" s="187">
        <f>'1503.020303'!F34</f>
        <v>5703.99</v>
      </c>
      <c r="I64" s="187">
        <f>SUM(I62:I63)</f>
        <v>5704</v>
      </c>
      <c r="J64" s="187">
        <f>SUM(J62:J63)</f>
        <v>5703.99</v>
      </c>
      <c r="K64" s="186"/>
      <c r="L64" s="30"/>
    </row>
    <row r="65" spans="2:12" ht="5.25" customHeight="1">
      <c r="B65" s="180"/>
      <c r="C65" s="126"/>
      <c r="D65" s="176"/>
      <c r="E65" s="189"/>
      <c r="F65" s="189"/>
      <c r="G65" s="189"/>
      <c r="H65" s="189"/>
      <c r="I65" s="189"/>
      <c r="J65" s="189"/>
      <c r="K65" s="186"/>
      <c r="L65" s="30"/>
    </row>
    <row r="66" spans="2:12" ht="21" customHeight="1" thickBot="1">
      <c r="B66" s="180"/>
      <c r="C66" s="325" t="s">
        <v>202</v>
      </c>
      <c r="D66" s="326"/>
      <c r="E66" s="196">
        <f aca="true" t="shared" si="2" ref="E66:J66">E53+E59+E64</f>
        <v>5028673.0200000005</v>
      </c>
      <c r="F66" s="196">
        <f t="shared" si="2"/>
        <v>65948.22</v>
      </c>
      <c r="G66" s="196">
        <f t="shared" si="2"/>
        <v>4962724.800000001</v>
      </c>
      <c r="H66" s="196">
        <f t="shared" si="2"/>
        <v>4962724.800000001</v>
      </c>
      <c r="I66" s="196">
        <f t="shared" si="2"/>
        <v>4962726</v>
      </c>
      <c r="J66" s="196">
        <f t="shared" si="2"/>
        <v>4962724.800000001</v>
      </c>
      <c r="K66" s="186"/>
      <c r="L66" s="30"/>
    </row>
    <row r="67" spans="2:12" ht="13.5" thickTop="1">
      <c r="B67" s="180"/>
      <c r="C67" s="177"/>
      <c r="D67" s="178"/>
      <c r="E67" s="61"/>
      <c r="F67" s="61"/>
      <c r="G67" s="61"/>
      <c r="H67" s="61"/>
      <c r="I67" s="61"/>
      <c r="J67" s="61"/>
      <c r="K67" s="186"/>
      <c r="L67" s="30"/>
    </row>
    <row r="68" spans="2:12" ht="12.75">
      <c r="B68" s="180"/>
      <c r="C68" s="177"/>
      <c r="D68" s="178"/>
      <c r="E68" s="61"/>
      <c r="F68" s="61"/>
      <c r="G68" s="61"/>
      <c r="H68" s="61"/>
      <c r="I68" s="61"/>
      <c r="J68" s="61"/>
      <c r="K68" s="186"/>
      <c r="L68" s="30"/>
    </row>
    <row r="69" spans="2:12" ht="12.75">
      <c r="B69" s="180"/>
      <c r="C69" s="177"/>
      <c r="D69" s="178"/>
      <c r="E69" s="61"/>
      <c r="F69" s="61"/>
      <c r="G69" s="61"/>
      <c r="H69" s="61"/>
      <c r="I69" s="61"/>
      <c r="J69" s="61"/>
      <c r="K69" s="186"/>
      <c r="L69" s="30"/>
    </row>
    <row r="70" spans="2:12" ht="13.5">
      <c r="B70" s="180"/>
      <c r="C70" s="171" t="s">
        <v>203</v>
      </c>
      <c r="D70" s="172" t="s">
        <v>204</v>
      </c>
      <c r="E70" s="173"/>
      <c r="F70" s="173"/>
      <c r="G70" s="173"/>
      <c r="H70" s="173"/>
      <c r="I70" s="173"/>
      <c r="J70" s="173"/>
      <c r="K70" s="186"/>
      <c r="L70" s="30"/>
    </row>
    <row r="71" spans="2:12" ht="12.75">
      <c r="B71" s="180"/>
      <c r="C71" s="190" t="s">
        <v>205</v>
      </c>
      <c r="D71" s="191" t="s">
        <v>206</v>
      </c>
      <c r="E71" s="61"/>
      <c r="F71" s="61"/>
      <c r="G71" s="61"/>
      <c r="H71" s="61"/>
      <c r="I71" s="61"/>
      <c r="J71" s="61"/>
      <c r="K71" s="186"/>
      <c r="L71" s="30"/>
    </row>
    <row r="72" spans="2:12" ht="12.75">
      <c r="B72" s="180"/>
      <c r="C72" s="174"/>
      <c r="D72" s="175" t="s">
        <v>183</v>
      </c>
      <c r="E72" s="61">
        <f>'1503.020402'!C21</f>
        <v>0</v>
      </c>
      <c r="F72" s="61">
        <f>'1503.020402'!D21</f>
        <v>0</v>
      </c>
      <c r="G72" s="61">
        <f>'1503.020402'!E21</f>
        <v>0</v>
      </c>
      <c r="H72" s="61"/>
      <c r="I72" s="61">
        <f>'1503.020402'!G21</f>
        <v>0</v>
      </c>
      <c r="J72" s="61">
        <f>'1503.020402'!H21</f>
        <v>0</v>
      </c>
      <c r="K72" s="186"/>
      <c r="L72" s="30"/>
    </row>
    <row r="73" spans="2:12" ht="12.75">
      <c r="B73" s="180"/>
      <c r="C73" s="174"/>
      <c r="D73" s="175" t="s">
        <v>184</v>
      </c>
      <c r="E73" s="61">
        <f>SUM('1503.020402'!C22:C33)</f>
        <v>800</v>
      </c>
      <c r="F73" s="61">
        <f>SUM('1503.020402'!D22:D33)</f>
        <v>0</v>
      </c>
      <c r="G73" s="61">
        <f>SUM('1503.020402'!E22:E33)</f>
        <v>800</v>
      </c>
      <c r="H73" s="61"/>
      <c r="I73" s="61">
        <f>SUM('1503.020402'!G22:G33)</f>
        <v>800</v>
      </c>
      <c r="J73" s="61">
        <f>SUM('1503.020402'!H22:H33)</f>
        <v>800</v>
      </c>
      <c r="K73" s="186"/>
      <c r="L73" s="30"/>
    </row>
    <row r="74" spans="2:12" ht="17.25" customHeight="1">
      <c r="B74" s="180"/>
      <c r="C74" s="315" t="s">
        <v>185</v>
      </c>
      <c r="D74" s="316"/>
      <c r="E74" s="187">
        <f>SUM(E72:E73)</f>
        <v>800</v>
      </c>
      <c r="F74" s="187">
        <f>SUM(F72:F73)</f>
        <v>0</v>
      </c>
      <c r="G74" s="187">
        <f>SUM(G72:G73)</f>
        <v>800</v>
      </c>
      <c r="H74" s="187">
        <f>'1503.020402'!F34</f>
        <v>800</v>
      </c>
      <c r="I74" s="187">
        <f>SUM(I72:I73)</f>
        <v>800</v>
      </c>
      <c r="J74" s="187">
        <f>SUM(J72:J73)</f>
        <v>800</v>
      </c>
      <c r="K74" s="186"/>
      <c r="L74" s="30"/>
    </row>
    <row r="75" spans="2:12" ht="5.25" customHeight="1">
      <c r="B75" s="180"/>
      <c r="C75" s="126"/>
      <c r="D75" s="176"/>
      <c r="E75" s="189"/>
      <c r="F75" s="189"/>
      <c r="G75" s="189"/>
      <c r="H75" s="189"/>
      <c r="I75" s="189"/>
      <c r="J75" s="189"/>
      <c r="K75" s="186"/>
      <c r="L75" s="30"/>
    </row>
    <row r="76" spans="2:12" ht="21" customHeight="1" thickBot="1">
      <c r="B76" s="180"/>
      <c r="C76" s="325" t="s">
        <v>187</v>
      </c>
      <c r="D76" s="326"/>
      <c r="E76" s="196">
        <f aca="true" t="shared" si="3" ref="E76:J76">E74</f>
        <v>800</v>
      </c>
      <c r="F76" s="196">
        <f t="shared" si="3"/>
        <v>0</v>
      </c>
      <c r="G76" s="196">
        <f t="shared" si="3"/>
        <v>800</v>
      </c>
      <c r="H76" s="196">
        <f t="shared" si="3"/>
        <v>800</v>
      </c>
      <c r="I76" s="196">
        <f t="shared" si="3"/>
        <v>800</v>
      </c>
      <c r="J76" s="196">
        <f t="shared" si="3"/>
        <v>800</v>
      </c>
      <c r="K76" s="186"/>
      <c r="L76" s="30"/>
    </row>
    <row r="77" spans="2:12" ht="13.5" thickTop="1">
      <c r="B77" s="180"/>
      <c r="C77" s="177"/>
      <c r="D77" s="178"/>
      <c r="E77" s="61"/>
      <c r="F77" s="61"/>
      <c r="G77" s="61"/>
      <c r="H77" s="61"/>
      <c r="I77" s="61"/>
      <c r="J77" s="61"/>
      <c r="K77" s="186"/>
      <c r="L77" s="30"/>
    </row>
    <row r="78" spans="2:12" ht="12.75">
      <c r="B78" s="180"/>
      <c r="C78" s="177"/>
      <c r="D78" s="178"/>
      <c r="E78" s="61"/>
      <c r="F78" s="61"/>
      <c r="G78" s="61"/>
      <c r="H78" s="61"/>
      <c r="I78" s="61"/>
      <c r="J78" s="61"/>
      <c r="K78" s="186"/>
      <c r="L78" s="30"/>
    </row>
    <row r="79" spans="2:12" ht="12.75">
      <c r="B79" s="180"/>
      <c r="C79" s="177"/>
      <c r="D79" s="178"/>
      <c r="E79" s="61"/>
      <c r="F79" s="61"/>
      <c r="G79" s="61"/>
      <c r="H79" s="61"/>
      <c r="I79" s="61"/>
      <c r="J79" s="61"/>
      <c r="K79" s="186"/>
      <c r="L79" s="30"/>
    </row>
    <row r="80" spans="2:12" ht="13.5">
      <c r="B80" s="180"/>
      <c r="C80" s="171" t="s">
        <v>207</v>
      </c>
      <c r="D80" s="172" t="s">
        <v>208</v>
      </c>
      <c r="E80" s="173"/>
      <c r="F80" s="173"/>
      <c r="G80" s="173"/>
      <c r="H80" s="173"/>
      <c r="I80" s="173"/>
      <c r="J80" s="173"/>
      <c r="K80" s="186"/>
      <c r="L80" s="30"/>
    </row>
    <row r="81" spans="2:12" ht="12.75">
      <c r="B81" s="180"/>
      <c r="C81" s="190" t="s">
        <v>209</v>
      </c>
      <c r="D81" s="191" t="s">
        <v>210</v>
      </c>
      <c r="E81" s="61"/>
      <c r="F81" s="61"/>
      <c r="G81" s="61"/>
      <c r="H81" s="61"/>
      <c r="I81" s="61"/>
      <c r="J81" s="61"/>
      <c r="K81" s="186"/>
      <c r="L81" s="30"/>
    </row>
    <row r="82" spans="2:12" ht="12.75">
      <c r="B82" s="180"/>
      <c r="C82" s="174"/>
      <c r="D82" s="175" t="s">
        <v>183</v>
      </c>
      <c r="E82" s="61">
        <f>'1503.020502'!C21</f>
        <v>89752.78</v>
      </c>
      <c r="F82" s="61">
        <f>'1503.020502'!D21</f>
        <v>0</v>
      </c>
      <c r="G82" s="61">
        <f>'1503.020502'!E21</f>
        <v>89752.78</v>
      </c>
      <c r="H82" s="61"/>
      <c r="I82" s="61">
        <f>'1503.020502'!G21</f>
        <v>89753</v>
      </c>
      <c r="J82" s="61">
        <f>'1503.020502'!H21</f>
        <v>89752.78</v>
      </c>
      <c r="K82" s="186"/>
      <c r="L82" s="30"/>
    </row>
    <row r="83" spans="2:12" ht="12.75">
      <c r="B83" s="180"/>
      <c r="C83" s="174"/>
      <c r="D83" s="175" t="s">
        <v>184</v>
      </c>
      <c r="E83" s="61">
        <f>SUM('1503.020502'!C22:C33)</f>
        <v>0</v>
      </c>
      <c r="F83" s="61">
        <f>SUM('1503.020502'!D22:D33)</f>
        <v>0</v>
      </c>
      <c r="G83" s="61">
        <f>SUM('1503.020502'!E22:E33)</f>
        <v>0</v>
      </c>
      <c r="H83" s="61"/>
      <c r="I83" s="61">
        <f>SUM('1503.020502'!G22:G33)</f>
        <v>0</v>
      </c>
      <c r="J83" s="61">
        <f>SUM('1503.020502'!H22:H33)</f>
        <v>0</v>
      </c>
      <c r="K83" s="186"/>
      <c r="L83" s="30"/>
    </row>
    <row r="84" spans="2:12" ht="17.25" customHeight="1">
      <c r="B84" s="180"/>
      <c r="C84" s="315" t="s">
        <v>185</v>
      </c>
      <c r="D84" s="316"/>
      <c r="E84" s="187">
        <f>SUM(E82:E83)</f>
        <v>89752.78</v>
      </c>
      <c r="F84" s="187">
        <f>SUM(F82:F83)</f>
        <v>0</v>
      </c>
      <c r="G84" s="187">
        <f>SUM(G82:G83)</f>
        <v>89752.78</v>
      </c>
      <c r="H84" s="187">
        <f>'1503.020502'!F34</f>
        <v>89752.78</v>
      </c>
      <c r="I84" s="187">
        <f>SUM(I82:I83)</f>
        <v>89753</v>
      </c>
      <c r="J84" s="187">
        <f>SUM(J82:J83)</f>
        <v>89752.78</v>
      </c>
      <c r="K84" s="186"/>
      <c r="L84" s="30"/>
    </row>
    <row r="85" spans="2:12" ht="5.25" customHeight="1">
      <c r="B85" s="180"/>
      <c r="C85" s="126"/>
      <c r="D85" s="176"/>
      <c r="E85" s="189"/>
      <c r="F85" s="189"/>
      <c r="G85" s="189"/>
      <c r="H85" s="189"/>
      <c r="I85" s="189"/>
      <c r="J85" s="189"/>
      <c r="K85" s="186"/>
      <c r="L85" s="30"/>
    </row>
    <row r="86" spans="2:12" ht="21" customHeight="1" thickBot="1">
      <c r="B86" s="180"/>
      <c r="C86" s="325" t="s">
        <v>187</v>
      </c>
      <c r="D86" s="326"/>
      <c r="E86" s="196">
        <f aca="true" t="shared" si="4" ref="E86:J86">E84</f>
        <v>89752.78</v>
      </c>
      <c r="F86" s="196">
        <f t="shared" si="4"/>
        <v>0</v>
      </c>
      <c r="G86" s="196">
        <f t="shared" si="4"/>
        <v>89752.78</v>
      </c>
      <c r="H86" s="196">
        <f t="shared" si="4"/>
        <v>89752.78</v>
      </c>
      <c r="I86" s="196">
        <f t="shared" si="4"/>
        <v>89753</v>
      </c>
      <c r="J86" s="196">
        <f t="shared" si="4"/>
        <v>89752.78</v>
      </c>
      <c r="K86" s="186"/>
      <c r="L86" s="30"/>
    </row>
    <row r="87" spans="2:12" ht="14.25" thickTop="1">
      <c r="B87" s="180"/>
      <c r="C87" s="171"/>
      <c r="D87" s="172"/>
      <c r="E87" s="173"/>
      <c r="F87" s="173"/>
      <c r="G87" s="173"/>
      <c r="H87" s="173"/>
      <c r="I87" s="173"/>
      <c r="J87" s="173"/>
      <c r="K87" s="186"/>
      <c r="L87" s="30"/>
    </row>
    <row r="88" spans="2:12" ht="13.5">
      <c r="B88" s="180"/>
      <c r="C88" s="171"/>
      <c r="D88" s="172"/>
      <c r="E88" s="173"/>
      <c r="F88" s="173"/>
      <c r="G88" s="173"/>
      <c r="H88" s="173"/>
      <c r="I88" s="173"/>
      <c r="J88" s="173"/>
      <c r="K88" s="186"/>
      <c r="L88" s="30"/>
    </row>
    <row r="89" spans="2:12" ht="13.5">
      <c r="B89" s="180"/>
      <c r="C89" s="171"/>
      <c r="D89" s="172"/>
      <c r="E89" s="173"/>
      <c r="F89" s="173"/>
      <c r="G89" s="173"/>
      <c r="H89" s="173"/>
      <c r="I89" s="173"/>
      <c r="J89" s="173"/>
      <c r="K89" s="181"/>
      <c r="L89" s="192"/>
    </row>
    <row r="90" spans="2:12" ht="13.5">
      <c r="B90" s="180"/>
      <c r="C90" s="171"/>
      <c r="D90" s="172"/>
      <c r="E90" s="173"/>
      <c r="F90" s="173"/>
      <c r="G90" s="173"/>
      <c r="H90" s="173"/>
      <c r="I90" s="173"/>
      <c r="J90" s="173"/>
      <c r="K90" s="186"/>
      <c r="L90" s="30"/>
    </row>
    <row r="91" spans="2:12" ht="13.5">
      <c r="B91" s="180"/>
      <c r="C91" s="171"/>
      <c r="D91" s="172"/>
      <c r="E91" s="173"/>
      <c r="F91" s="173"/>
      <c r="G91" s="173"/>
      <c r="H91" s="173"/>
      <c r="I91" s="173"/>
      <c r="J91" s="173"/>
      <c r="K91" s="186"/>
      <c r="L91" s="30"/>
    </row>
    <row r="92" spans="2:12" ht="13.5">
      <c r="B92" s="198"/>
      <c r="C92" s="199"/>
      <c r="D92" s="200"/>
      <c r="E92" s="201"/>
      <c r="F92" s="201"/>
      <c r="G92" s="201"/>
      <c r="H92" s="201"/>
      <c r="I92" s="201"/>
      <c r="J92" s="201"/>
      <c r="K92" s="202"/>
      <c r="L92" s="30"/>
    </row>
    <row r="93" spans="2:12" ht="13.5">
      <c r="B93" s="180"/>
      <c r="C93" s="171"/>
      <c r="D93" s="172"/>
      <c r="E93" s="173"/>
      <c r="F93" s="173"/>
      <c r="G93" s="173"/>
      <c r="H93" s="173"/>
      <c r="I93" s="173"/>
      <c r="J93" s="173"/>
      <c r="K93" s="186"/>
      <c r="L93" s="30"/>
    </row>
    <row r="94" spans="2:12" ht="13.5">
      <c r="B94" s="180"/>
      <c r="C94" s="171" t="s">
        <v>211</v>
      </c>
      <c r="D94" s="172" t="s">
        <v>212</v>
      </c>
      <c r="E94" s="173"/>
      <c r="F94" s="173"/>
      <c r="G94" s="173"/>
      <c r="H94" s="173"/>
      <c r="I94" s="173"/>
      <c r="J94" s="173"/>
      <c r="K94" s="186"/>
      <c r="L94" s="30"/>
    </row>
    <row r="95" spans="2:12" ht="12.75">
      <c r="B95" s="180"/>
      <c r="C95" s="190" t="s">
        <v>213</v>
      </c>
      <c r="D95" s="191" t="s">
        <v>214</v>
      </c>
      <c r="E95" s="65"/>
      <c r="F95" s="65"/>
      <c r="G95" s="65"/>
      <c r="H95" s="65"/>
      <c r="I95" s="65"/>
      <c r="J95" s="65"/>
      <c r="K95" s="186"/>
      <c r="L95" s="30"/>
    </row>
    <row r="96" spans="2:12" ht="12.75">
      <c r="B96" s="180"/>
      <c r="C96" s="174"/>
      <c r="D96" s="175" t="s">
        <v>183</v>
      </c>
      <c r="E96" s="61">
        <f>'1503.020901'!C21</f>
        <v>433048.3</v>
      </c>
      <c r="F96" s="61">
        <f>'1503.020901'!D21</f>
        <v>3572.78</v>
      </c>
      <c r="G96" s="61">
        <f>'1503.020901'!E21</f>
        <v>429475.51999999996</v>
      </c>
      <c r="H96" s="61"/>
      <c r="I96" s="61">
        <f>'1503.020901'!G21</f>
        <v>429475</v>
      </c>
      <c r="J96" s="61">
        <f>'1503.020901'!H21</f>
        <v>429475.51999999996</v>
      </c>
      <c r="K96" s="186"/>
      <c r="L96" s="30"/>
    </row>
    <row r="97" spans="2:12" ht="12.75">
      <c r="B97" s="180"/>
      <c r="C97" s="174"/>
      <c r="D97" s="175" t="s">
        <v>184</v>
      </c>
      <c r="E97" s="61">
        <f>SUM('1503.020901'!C22:C33)</f>
        <v>118855</v>
      </c>
      <c r="F97" s="61">
        <f>SUM('1503.020901'!D22:D33)</f>
        <v>0</v>
      </c>
      <c r="G97" s="61">
        <f>SUM('1503.020901'!E22:E33)</f>
        <v>118855</v>
      </c>
      <c r="H97" s="61"/>
      <c r="I97" s="61">
        <f>SUM('1503.020901'!G22:G33)</f>
        <v>118855</v>
      </c>
      <c r="J97" s="61">
        <f>SUM('1503.020901'!H22:H33)</f>
        <v>118855</v>
      </c>
      <c r="K97" s="186"/>
      <c r="L97" s="30"/>
    </row>
    <row r="98" spans="2:12" ht="17.25" customHeight="1">
      <c r="B98" s="180"/>
      <c r="C98" s="315" t="s">
        <v>185</v>
      </c>
      <c r="D98" s="316"/>
      <c r="E98" s="187">
        <f>SUM(E96:E97)</f>
        <v>551903.3</v>
      </c>
      <c r="F98" s="187">
        <f>SUM(F96:F97)</f>
        <v>3572.78</v>
      </c>
      <c r="G98" s="187">
        <f>SUM(G96:G97)</f>
        <v>548330.52</v>
      </c>
      <c r="H98" s="187">
        <f>'1503.020901'!F34</f>
        <v>548330.52</v>
      </c>
      <c r="I98" s="187">
        <f>SUM(I96:I97)</f>
        <v>548330</v>
      </c>
      <c r="J98" s="187">
        <f>SUM(J96:J97)</f>
        <v>548330.52</v>
      </c>
      <c r="K98" s="186"/>
      <c r="L98" s="30"/>
    </row>
    <row r="99" spans="2:12" ht="12.75">
      <c r="B99" s="180"/>
      <c r="C99" s="177"/>
      <c r="D99" s="178"/>
      <c r="E99" s="65"/>
      <c r="F99" s="61"/>
      <c r="G99" s="61"/>
      <c r="H99" s="61"/>
      <c r="I99" s="61"/>
      <c r="J99" s="61"/>
      <c r="K99" s="186"/>
      <c r="L99" s="30"/>
    </row>
    <row r="100" spans="2:12" ht="12.75">
      <c r="B100" s="180"/>
      <c r="C100" s="190" t="s">
        <v>215</v>
      </c>
      <c r="D100" s="191" t="s">
        <v>216</v>
      </c>
      <c r="E100" s="65"/>
      <c r="F100" s="65"/>
      <c r="G100" s="65"/>
      <c r="H100" s="65"/>
      <c r="I100" s="65"/>
      <c r="J100" s="65"/>
      <c r="K100" s="186"/>
      <c r="L100" s="30"/>
    </row>
    <row r="101" spans="2:12" ht="12.75">
      <c r="B101" s="180"/>
      <c r="C101" s="174"/>
      <c r="D101" s="175" t="s">
        <v>183</v>
      </c>
      <c r="E101" s="61">
        <f>'1503.020902'!C21</f>
        <v>4725</v>
      </c>
      <c r="F101" s="61">
        <f>'1503.020902'!D21</f>
        <v>0</v>
      </c>
      <c r="G101" s="61">
        <f>'1503.020902'!E21</f>
        <v>4725</v>
      </c>
      <c r="H101" s="61"/>
      <c r="I101" s="61">
        <f>'1503.020902'!G21</f>
        <v>4725</v>
      </c>
      <c r="J101" s="61">
        <f>'1503.020902'!H21</f>
        <v>4725</v>
      </c>
      <c r="K101" s="186"/>
      <c r="L101" s="30"/>
    </row>
    <row r="102" spans="2:12" ht="12.75">
      <c r="B102" s="180"/>
      <c r="C102" s="174"/>
      <c r="D102" s="175" t="s">
        <v>184</v>
      </c>
      <c r="E102" s="61">
        <f>SUM('1503.020902'!C22:C33)</f>
        <v>980</v>
      </c>
      <c r="F102" s="61">
        <f>SUM('1503.020902'!D22:D33)</f>
        <v>0</v>
      </c>
      <c r="G102" s="61">
        <f>SUM('1503.020902'!E22:E33)</f>
        <v>980</v>
      </c>
      <c r="H102" s="61"/>
      <c r="I102" s="61">
        <f>SUM('1503.020902'!G22:G33)</f>
        <v>980</v>
      </c>
      <c r="J102" s="61">
        <f>SUM('1503.020902'!H22:H33)</f>
        <v>980</v>
      </c>
      <c r="K102" s="186"/>
      <c r="L102" s="30"/>
    </row>
    <row r="103" spans="2:12" ht="17.25" customHeight="1">
      <c r="B103" s="180"/>
      <c r="C103" s="315" t="s">
        <v>185</v>
      </c>
      <c r="D103" s="316"/>
      <c r="E103" s="187">
        <f>SUM(E101:E102)</f>
        <v>5705</v>
      </c>
      <c r="F103" s="187">
        <f>SUM(F101:F102)</f>
        <v>0</v>
      </c>
      <c r="G103" s="187">
        <f>SUM(G101:G102)</f>
        <v>5705</v>
      </c>
      <c r="H103" s="187">
        <f>'1503.020902'!F34</f>
        <v>5705</v>
      </c>
      <c r="I103" s="187">
        <f>SUM(I101:I102)</f>
        <v>5705</v>
      </c>
      <c r="J103" s="187">
        <f>SUM(J101:J102)</f>
        <v>5705</v>
      </c>
      <c r="K103" s="186"/>
      <c r="L103" s="30"/>
    </row>
    <row r="104" spans="2:12" ht="12.75">
      <c r="B104" s="180"/>
      <c r="C104" s="177"/>
      <c r="D104" s="178"/>
      <c r="E104" s="65"/>
      <c r="F104" s="61"/>
      <c r="G104" s="61"/>
      <c r="H104" s="61"/>
      <c r="I104" s="61"/>
      <c r="J104" s="61"/>
      <c r="K104" s="186"/>
      <c r="L104" s="30"/>
    </row>
    <row r="105" spans="2:12" ht="12.75">
      <c r="B105" s="180"/>
      <c r="C105" s="190" t="s">
        <v>218</v>
      </c>
      <c r="D105" s="191" t="s">
        <v>219</v>
      </c>
      <c r="E105" s="65"/>
      <c r="F105" s="65"/>
      <c r="G105" s="65"/>
      <c r="H105" s="65"/>
      <c r="I105" s="65"/>
      <c r="J105" s="65"/>
      <c r="K105" s="186"/>
      <c r="L105" s="30"/>
    </row>
    <row r="106" spans="2:12" ht="12.75">
      <c r="B106" s="180"/>
      <c r="C106" s="174"/>
      <c r="D106" s="175" t="s">
        <v>183</v>
      </c>
      <c r="E106" s="61">
        <f>'1503.020904'!C21</f>
        <v>218803.94</v>
      </c>
      <c r="F106" s="61">
        <f>'1503.020904'!D21</f>
        <v>1807.09</v>
      </c>
      <c r="G106" s="61">
        <f>'1503.020904'!E21</f>
        <v>216996.85</v>
      </c>
      <c r="H106" s="61"/>
      <c r="I106" s="61">
        <f>'1503.020904'!G21</f>
        <v>216997</v>
      </c>
      <c r="J106" s="61">
        <f>'1503.020904'!H21</f>
        <v>216996.85</v>
      </c>
      <c r="K106" s="186"/>
      <c r="L106" s="30"/>
    </row>
    <row r="107" spans="2:12" ht="12.75">
      <c r="B107" s="180"/>
      <c r="C107" s="174"/>
      <c r="D107" s="175" t="s">
        <v>184</v>
      </c>
      <c r="E107" s="61">
        <f>SUM('1503.020904'!C22:C33)</f>
        <v>3133</v>
      </c>
      <c r="F107" s="61">
        <f>SUM('1503.020904'!D22:D33)</f>
        <v>0</v>
      </c>
      <c r="G107" s="61">
        <f>SUM('1503.020904'!E22:E33)</f>
        <v>3133</v>
      </c>
      <c r="H107" s="61"/>
      <c r="I107" s="61">
        <f>SUM('1503.020904'!G22:G33)</f>
        <v>3133</v>
      </c>
      <c r="J107" s="61">
        <f>SUM('1503.020904'!H22:H33)</f>
        <v>3133</v>
      </c>
      <c r="K107" s="186"/>
      <c r="L107" s="30"/>
    </row>
    <row r="108" spans="2:12" ht="17.25" customHeight="1">
      <c r="B108" s="180"/>
      <c r="C108" s="315" t="s">
        <v>185</v>
      </c>
      <c r="D108" s="316"/>
      <c r="E108" s="187">
        <f>SUM(E106:E107)</f>
        <v>221936.94</v>
      </c>
      <c r="F108" s="187">
        <f>SUM(F106:F107)</f>
        <v>1807.09</v>
      </c>
      <c r="G108" s="187">
        <f>SUM(G106:G107)</f>
        <v>220129.85</v>
      </c>
      <c r="H108" s="187">
        <f>'1503.020904'!F34</f>
        <v>220129.85</v>
      </c>
      <c r="I108" s="187">
        <f>SUM(I106:I107)</f>
        <v>220130</v>
      </c>
      <c r="J108" s="187">
        <f>SUM(J106:J107)</f>
        <v>220129.85</v>
      </c>
      <c r="K108" s="186"/>
      <c r="L108" s="30"/>
    </row>
    <row r="109" spans="2:12" ht="12.75">
      <c r="B109" s="180"/>
      <c r="C109" s="177"/>
      <c r="D109" s="178"/>
      <c r="E109" s="65"/>
      <c r="F109" s="61"/>
      <c r="G109" s="61"/>
      <c r="H109" s="61"/>
      <c r="I109" s="61"/>
      <c r="J109" s="61"/>
      <c r="K109" s="186"/>
      <c r="L109" s="30"/>
    </row>
    <row r="110" spans="2:12" ht="12.75">
      <c r="B110" s="180"/>
      <c r="C110" s="190" t="s">
        <v>220</v>
      </c>
      <c r="D110" s="191" t="s">
        <v>221</v>
      </c>
      <c r="E110" s="65"/>
      <c r="F110" s="65"/>
      <c r="G110" s="65"/>
      <c r="H110" s="65"/>
      <c r="I110" s="65"/>
      <c r="J110" s="65"/>
      <c r="K110" s="186"/>
      <c r="L110" s="30"/>
    </row>
    <row r="111" spans="2:12" ht="12.75">
      <c r="B111" s="180"/>
      <c r="C111" s="174"/>
      <c r="D111" s="175" t="s">
        <v>183</v>
      </c>
      <c r="E111" s="61">
        <f>'1503.020905'!C21</f>
        <v>957739.88</v>
      </c>
      <c r="F111" s="61">
        <f>'1503.020905'!D21</f>
        <v>31012.8</v>
      </c>
      <c r="G111" s="61">
        <f>'1503.020905'!E21</f>
        <v>926727.08</v>
      </c>
      <c r="H111" s="61"/>
      <c r="I111" s="61">
        <f>'1503.020905'!G21</f>
        <v>926727</v>
      </c>
      <c r="J111" s="61">
        <f>'1503.020905'!H21</f>
        <v>926727.08</v>
      </c>
      <c r="K111" s="186"/>
      <c r="L111" s="30"/>
    </row>
    <row r="112" spans="2:12" ht="12.75">
      <c r="B112" s="180"/>
      <c r="C112" s="174"/>
      <c r="D112" s="175" t="s">
        <v>184</v>
      </c>
      <c r="E112" s="61">
        <f>SUM('1503.020905'!C22:C33)</f>
        <v>9860</v>
      </c>
      <c r="F112" s="61">
        <f>SUM('1503.020905'!D22:D33)</f>
        <v>0</v>
      </c>
      <c r="G112" s="61">
        <f>SUM('1503.020905'!E22:E33)</f>
        <v>9860</v>
      </c>
      <c r="H112" s="61"/>
      <c r="I112" s="61">
        <f>SUM('1503.020905'!G22:G33)</f>
        <v>9860</v>
      </c>
      <c r="J112" s="61">
        <f>SUM('1503.020905'!H22:H33)</f>
        <v>9860</v>
      </c>
      <c r="K112" s="186"/>
      <c r="L112" s="30"/>
    </row>
    <row r="113" spans="2:12" ht="17.25" customHeight="1">
      <c r="B113" s="180"/>
      <c r="C113" s="315" t="s">
        <v>185</v>
      </c>
      <c r="D113" s="316"/>
      <c r="E113" s="187">
        <f>SUM(E111:E112)</f>
        <v>967599.88</v>
      </c>
      <c r="F113" s="187">
        <f>SUM(F111:F112)</f>
        <v>31012.8</v>
      </c>
      <c r="G113" s="187">
        <f>SUM(G111:G112)</f>
        <v>936587.08</v>
      </c>
      <c r="H113" s="187">
        <f>'1503.020905'!F34</f>
        <v>936587.08</v>
      </c>
      <c r="I113" s="187">
        <f>SUM(I111:I112)</f>
        <v>936587</v>
      </c>
      <c r="J113" s="187">
        <f>SUM(J111:J112)</f>
        <v>936587.08</v>
      </c>
      <c r="K113" s="186"/>
      <c r="L113" s="30"/>
    </row>
    <row r="114" spans="2:12" ht="12.75">
      <c r="B114" s="180"/>
      <c r="C114" s="177"/>
      <c r="D114" s="178"/>
      <c r="E114" s="65"/>
      <c r="F114" s="61"/>
      <c r="G114" s="61"/>
      <c r="H114" s="61"/>
      <c r="I114" s="61"/>
      <c r="J114" s="61"/>
      <c r="K114" s="186"/>
      <c r="L114" s="30"/>
    </row>
    <row r="115" spans="2:12" ht="12.75">
      <c r="B115" s="180"/>
      <c r="C115" s="190" t="s">
        <v>222</v>
      </c>
      <c r="D115" s="191" t="s">
        <v>223</v>
      </c>
      <c r="E115" s="65"/>
      <c r="F115" s="65"/>
      <c r="G115" s="65"/>
      <c r="H115" s="65"/>
      <c r="I115" s="65"/>
      <c r="J115" s="65"/>
      <c r="K115" s="186"/>
      <c r="L115" s="30"/>
    </row>
    <row r="116" spans="2:12" ht="12.75">
      <c r="B116" s="180"/>
      <c r="C116" s="174"/>
      <c r="D116" s="175" t="s">
        <v>183</v>
      </c>
      <c r="E116" s="61">
        <f>'1503.020906'!C21</f>
        <v>18099.89</v>
      </c>
      <c r="F116" s="61">
        <f>'1503.020906'!D21</f>
        <v>0</v>
      </c>
      <c r="G116" s="61">
        <f>'1503.020906'!E21</f>
        <v>18099.89</v>
      </c>
      <c r="H116" s="61"/>
      <c r="I116" s="61">
        <f>'1503.020906'!G21</f>
        <v>18100</v>
      </c>
      <c r="J116" s="61">
        <f>'1503.020906'!H21</f>
        <v>18099.89</v>
      </c>
      <c r="K116" s="186"/>
      <c r="L116" s="30"/>
    </row>
    <row r="117" spans="2:12" ht="12.75">
      <c r="B117" s="180"/>
      <c r="C117" s="174"/>
      <c r="D117" s="175" t="s">
        <v>184</v>
      </c>
      <c r="E117" s="61">
        <f>SUM('1503.020906'!C22:C33)</f>
        <v>0</v>
      </c>
      <c r="F117" s="61">
        <f>SUM('1503.020906'!D22:D33)</f>
        <v>0</v>
      </c>
      <c r="G117" s="61">
        <f>SUM('1503.020906'!E22:E33)</f>
        <v>0</v>
      </c>
      <c r="H117" s="61"/>
      <c r="I117" s="61">
        <f>SUM('1503.020906'!G22:G33)</f>
        <v>0</v>
      </c>
      <c r="J117" s="61">
        <f>SUM('1503.020906'!H22:H33)</f>
        <v>0</v>
      </c>
      <c r="K117" s="186"/>
      <c r="L117" s="30"/>
    </row>
    <row r="118" spans="2:12" ht="17.25" customHeight="1">
      <c r="B118" s="180"/>
      <c r="C118" s="315" t="s">
        <v>185</v>
      </c>
      <c r="D118" s="316"/>
      <c r="E118" s="187">
        <f>SUM(E116:E117)</f>
        <v>18099.89</v>
      </c>
      <c r="F118" s="187">
        <f>SUM(F116:F117)</f>
        <v>0</v>
      </c>
      <c r="G118" s="187">
        <f>SUM(G116:G117)</f>
        <v>18099.89</v>
      </c>
      <c r="H118" s="187">
        <f>'1503.020906'!F34</f>
        <v>18099.89</v>
      </c>
      <c r="I118" s="187">
        <f>SUM(I116:I117)</f>
        <v>18100</v>
      </c>
      <c r="J118" s="187">
        <f>SUM(J116:J117)</f>
        <v>18099.89</v>
      </c>
      <c r="K118" s="186"/>
      <c r="L118" s="30"/>
    </row>
    <row r="119" spans="2:12" ht="12.75">
      <c r="B119" s="180"/>
      <c r="C119" s="177"/>
      <c r="D119" s="178"/>
      <c r="E119" s="65"/>
      <c r="F119" s="61"/>
      <c r="G119" s="61"/>
      <c r="H119" s="61"/>
      <c r="I119" s="61"/>
      <c r="J119" s="61"/>
      <c r="K119" s="186"/>
      <c r="L119" s="30"/>
    </row>
    <row r="120" spans="2:12" ht="12.75">
      <c r="B120" s="180"/>
      <c r="C120" s="190" t="s">
        <v>224</v>
      </c>
      <c r="D120" s="191" t="s">
        <v>225</v>
      </c>
      <c r="E120" s="61"/>
      <c r="F120" s="61"/>
      <c r="G120" s="61"/>
      <c r="H120" s="61"/>
      <c r="I120" s="61"/>
      <c r="J120" s="61"/>
      <c r="K120" s="186"/>
      <c r="L120" s="30"/>
    </row>
    <row r="121" spans="2:12" ht="12.75">
      <c r="B121" s="180"/>
      <c r="C121" s="174"/>
      <c r="D121" s="175" t="s">
        <v>183</v>
      </c>
      <c r="E121" s="61">
        <f>'1503.020999'!C21</f>
        <v>0</v>
      </c>
      <c r="F121" s="61">
        <f>'1503.020999'!D21</f>
        <v>0</v>
      </c>
      <c r="G121" s="61">
        <f>'1503.020999'!E21</f>
        <v>0</v>
      </c>
      <c r="H121" s="61"/>
      <c r="I121" s="61">
        <f>'1503.020999'!G21</f>
        <v>0</v>
      </c>
      <c r="J121" s="61">
        <f>'1503.020999'!H21</f>
        <v>0</v>
      </c>
      <c r="K121" s="186"/>
      <c r="L121" s="30"/>
    </row>
    <row r="122" spans="2:12" ht="12.75">
      <c r="B122" s="180"/>
      <c r="C122" s="174"/>
      <c r="D122" s="175" t="s">
        <v>184</v>
      </c>
      <c r="E122" s="61">
        <f>SUM('1503.020999'!C22:C33)</f>
        <v>34419.7</v>
      </c>
      <c r="F122" s="61">
        <f>SUM('1503.020999'!D22:D33)</f>
        <v>0</v>
      </c>
      <c r="G122" s="61">
        <f>SUM('1503.020999'!E22:E33)</f>
        <v>34419.7</v>
      </c>
      <c r="H122" s="61"/>
      <c r="I122" s="61">
        <f>SUM('1503.020999'!G22:G33)</f>
        <v>34420</v>
      </c>
      <c r="J122" s="61">
        <f>SUM('1503.020999'!H22:H33)</f>
        <v>34419.7</v>
      </c>
      <c r="K122" s="186"/>
      <c r="L122" s="30"/>
    </row>
    <row r="123" spans="2:12" ht="17.25" customHeight="1">
      <c r="B123" s="180"/>
      <c r="C123" s="315" t="s">
        <v>185</v>
      </c>
      <c r="D123" s="316"/>
      <c r="E123" s="187">
        <f>SUM(E121:E122)</f>
        <v>34419.7</v>
      </c>
      <c r="F123" s="187">
        <f>SUM(F121:F122)</f>
        <v>0</v>
      </c>
      <c r="G123" s="187">
        <f>SUM(G121:G122)</f>
        <v>34419.7</v>
      </c>
      <c r="H123" s="187">
        <f>'1503.020999'!F34</f>
        <v>34419.7</v>
      </c>
      <c r="I123" s="187">
        <f>SUM(I121:I122)</f>
        <v>34420</v>
      </c>
      <c r="J123" s="187">
        <f>SUM(J121:J122)</f>
        <v>34419.7</v>
      </c>
      <c r="K123" s="186"/>
      <c r="L123" s="30"/>
    </row>
    <row r="124" spans="2:12" ht="5.25" customHeight="1">
      <c r="B124" s="180"/>
      <c r="C124" s="126"/>
      <c r="D124" s="176"/>
      <c r="E124" s="189"/>
      <c r="F124" s="189"/>
      <c r="G124" s="189"/>
      <c r="H124" s="189"/>
      <c r="I124" s="189"/>
      <c r="J124" s="189"/>
      <c r="K124" s="186"/>
      <c r="L124" s="30"/>
    </row>
    <row r="125" spans="2:12" ht="21" customHeight="1" thickBot="1">
      <c r="B125" s="180"/>
      <c r="C125" s="325" t="s">
        <v>217</v>
      </c>
      <c r="D125" s="326"/>
      <c r="E125" s="196">
        <f aca="true" t="shared" si="5" ref="E125:J125">E98+E103+E108+E113+E118+E123</f>
        <v>1799664.71</v>
      </c>
      <c r="F125" s="196">
        <f t="shared" si="5"/>
        <v>36392.67</v>
      </c>
      <c r="G125" s="196">
        <f t="shared" si="5"/>
        <v>1763272.0399999998</v>
      </c>
      <c r="H125" s="196">
        <f t="shared" si="5"/>
        <v>1763272.0399999998</v>
      </c>
      <c r="I125" s="196">
        <f t="shared" si="5"/>
        <v>1763272</v>
      </c>
      <c r="J125" s="196">
        <f t="shared" si="5"/>
        <v>1763272.0399999998</v>
      </c>
      <c r="K125" s="186"/>
      <c r="L125" s="30"/>
    </row>
    <row r="126" spans="2:12" ht="5.25" customHeight="1" thickTop="1">
      <c r="B126" s="180"/>
      <c r="C126" s="126"/>
      <c r="D126" s="176"/>
      <c r="E126" s="189"/>
      <c r="F126" s="189"/>
      <c r="G126" s="189"/>
      <c r="H126" s="189"/>
      <c r="I126" s="189"/>
      <c r="J126" s="189"/>
      <c r="K126" s="186"/>
      <c r="L126" s="30"/>
    </row>
    <row r="127" spans="2:12" ht="21" customHeight="1" thickBot="1">
      <c r="B127" s="180"/>
      <c r="C127" s="317" t="s">
        <v>226</v>
      </c>
      <c r="D127" s="318"/>
      <c r="E127" s="197">
        <f aca="true" t="shared" si="6" ref="E127:J127">E30+E45+E66+E76+E86+E125</f>
        <v>17247175.95</v>
      </c>
      <c r="F127" s="197">
        <f t="shared" si="6"/>
        <v>420248.3</v>
      </c>
      <c r="G127" s="197">
        <f t="shared" si="6"/>
        <v>16826927.650000002</v>
      </c>
      <c r="H127" s="197">
        <f t="shared" si="6"/>
        <v>16826927.650000002</v>
      </c>
      <c r="I127" s="197">
        <f t="shared" si="6"/>
        <v>16826928</v>
      </c>
      <c r="J127" s="197">
        <f t="shared" si="6"/>
        <v>16826927.650000002</v>
      </c>
      <c r="K127" s="186"/>
      <c r="L127" s="30"/>
    </row>
    <row r="128" spans="2:11" ht="13.5" thickTop="1">
      <c r="B128" s="193"/>
      <c r="C128" s="194"/>
      <c r="D128" s="194"/>
      <c r="E128" s="194"/>
      <c r="F128" s="194"/>
      <c r="G128" s="194"/>
      <c r="H128" s="194"/>
      <c r="I128" s="194"/>
      <c r="J128" s="194"/>
      <c r="K128" s="195"/>
    </row>
    <row r="131" spans="2:12" ht="13.5">
      <c r="B131" s="207"/>
      <c r="C131" s="208"/>
      <c r="D131" s="209"/>
      <c r="E131" s="210"/>
      <c r="F131" s="210"/>
      <c r="G131" s="210"/>
      <c r="H131" s="210"/>
      <c r="I131" s="210"/>
      <c r="J131" s="210"/>
      <c r="K131" s="211"/>
      <c r="L131" s="30"/>
    </row>
    <row r="132" spans="2:12" ht="13.5">
      <c r="B132" s="180"/>
      <c r="C132" s="171" t="s">
        <v>227</v>
      </c>
      <c r="D132" s="172" t="s">
        <v>228</v>
      </c>
      <c r="E132" s="173"/>
      <c r="F132" s="173"/>
      <c r="G132" s="173"/>
      <c r="H132" s="173"/>
      <c r="I132" s="173"/>
      <c r="J132" s="173"/>
      <c r="K132" s="186"/>
      <c r="L132" s="30"/>
    </row>
    <row r="133" spans="2:12" ht="12.75">
      <c r="B133" s="180"/>
      <c r="C133" s="190" t="s">
        <v>227</v>
      </c>
      <c r="D133" s="191" t="s">
        <v>228</v>
      </c>
      <c r="E133" s="65"/>
      <c r="F133" s="65"/>
      <c r="G133" s="65"/>
      <c r="H133" s="65"/>
      <c r="I133" s="65"/>
      <c r="J133" s="65"/>
      <c r="K133" s="186"/>
      <c r="L133" s="30"/>
    </row>
    <row r="134" spans="2:12" ht="12.75">
      <c r="B134" s="180"/>
      <c r="C134" s="174"/>
      <c r="D134" s="175" t="s">
        <v>183</v>
      </c>
      <c r="E134" s="61">
        <f>'1503.04'!C21</f>
        <v>450000</v>
      </c>
      <c r="F134" s="61">
        <f>'1503.04'!D21</f>
        <v>450000</v>
      </c>
      <c r="G134" s="61">
        <f>'1503.04'!E21</f>
        <v>0</v>
      </c>
      <c r="H134" s="61"/>
      <c r="I134" s="61">
        <f>'1503.04'!G21</f>
        <v>0</v>
      </c>
      <c r="J134" s="61">
        <f>'1503.04'!H21</f>
        <v>0</v>
      </c>
      <c r="K134" s="186"/>
      <c r="L134" s="30"/>
    </row>
    <row r="135" spans="2:12" ht="12.75">
      <c r="B135" s="180"/>
      <c r="C135" s="174"/>
      <c r="D135" s="175" t="s">
        <v>184</v>
      </c>
      <c r="E135" s="61">
        <f>SUM('1503.04'!C22:C33)</f>
        <v>0</v>
      </c>
      <c r="F135" s="61">
        <f>SUM('1503.04'!D22:D33)</f>
        <v>0</v>
      </c>
      <c r="G135" s="61">
        <f>SUM('1503.04'!E22:E33)</f>
        <v>0</v>
      </c>
      <c r="H135" s="61"/>
      <c r="I135" s="61">
        <f>SUM('1503.04'!G22:G33)</f>
        <v>0</v>
      </c>
      <c r="J135" s="61">
        <f>SUM('1503.04'!H22:H33)</f>
        <v>0</v>
      </c>
      <c r="K135" s="186"/>
      <c r="L135" s="30"/>
    </row>
    <row r="136" spans="2:12" ht="17.25" customHeight="1">
      <c r="B136" s="180"/>
      <c r="C136" s="315" t="s">
        <v>185</v>
      </c>
      <c r="D136" s="316"/>
      <c r="E136" s="187">
        <f>SUM(E134:E135)</f>
        <v>450000</v>
      </c>
      <c r="F136" s="187">
        <f>SUM(F134:F135)</f>
        <v>450000</v>
      </c>
      <c r="G136" s="187">
        <f>SUM(G134:G135)</f>
        <v>0</v>
      </c>
      <c r="H136" s="187">
        <f>'1503.020901'!F72</f>
        <v>0</v>
      </c>
      <c r="I136" s="187">
        <f>SUM(I134:I135)</f>
        <v>0</v>
      </c>
      <c r="J136" s="187">
        <f>SUM(J134:J135)</f>
        <v>0</v>
      </c>
      <c r="K136" s="186"/>
      <c r="L136" s="30"/>
    </row>
    <row r="137" spans="2:12" ht="12.75">
      <c r="B137" s="180"/>
      <c r="C137" s="177"/>
      <c r="D137" s="178"/>
      <c r="E137" s="65"/>
      <c r="F137" s="61"/>
      <c r="G137" s="61"/>
      <c r="H137" s="61"/>
      <c r="I137" s="61"/>
      <c r="J137" s="61"/>
      <c r="K137" s="186"/>
      <c r="L137" s="30"/>
    </row>
    <row r="138" spans="2:12" ht="5.25" customHeight="1">
      <c r="B138" s="180"/>
      <c r="C138" s="126"/>
      <c r="D138" s="176"/>
      <c r="E138" s="189"/>
      <c r="F138" s="189"/>
      <c r="G138" s="189"/>
      <c r="H138" s="189"/>
      <c r="I138" s="189"/>
      <c r="J138" s="189"/>
      <c r="K138" s="186"/>
      <c r="L138" s="30"/>
    </row>
    <row r="139" spans="2:12" ht="21" customHeight="1" thickBot="1">
      <c r="B139" s="180"/>
      <c r="C139" s="325" t="s">
        <v>229</v>
      </c>
      <c r="D139" s="326"/>
      <c r="E139" s="196">
        <f aca="true" t="shared" si="7" ref="E139:J139">E136</f>
        <v>450000</v>
      </c>
      <c r="F139" s="196">
        <f t="shared" si="7"/>
        <v>450000</v>
      </c>
      <c r="G139" s="196">
        <f t="shared" si="7"/>
        <v>0</v>
      </c>
      <c r="H139" s="196">
        <f t="shared" si="7"/>
        <v>0</v>
      </c>
      <c r="I139" s="196">
        <f t="shared" si="7"/>
        <v>0</v>
      </c>
      <c r="J139" s="196">
        <f t="shared" si="7"/>
        <v>0</v>
      </c>
      <c r="K139" s="186"/>
      <c r="L139" s="30"/>
    </row>
    <row r="140" spans="2:12" ht="5.25" customHeight="1" thickTop="1">
      <c r="B140" s="180"/>
      <c r="C140" s="126"/>
      <c r="D140" s="176"/>
      <c r="E140" s="189"/>
      <c r="F140" s="189"/>
      <c r="G140" s="189"/>
      <c r="H140" s="189"/>
      <c r="I140" s="189"/>
      <c r="J140" s="189"/>
      <c r="K140" s="186"/>
      <c r="L140" s="30"/>
    </row>
    <row r="141" spans="2:12" ht="21" customHeight="1" thickBot="1">
      <c r="B141" s="180"/>
      <c r="C141" s="317" t="s">
        <v>230</v>
      </c>
      <c r="D141" s="318"/>
      <c r="E141" s="197">
        <f aca="true" t="shared" si="8" ref="E141:J141">E68+E83+E104+E114+E124+E139</f>
        <v>450000</v>
      </c>
      <c r="F141" s="197">
        <f t="shared" si="8"/>
        <v>450000</v>
      </c>
      <c r="G141" s="197">
        <f t="shared" si="8"/>
        <v>0</v>
      </c>
      <c r="H141" s="197">
        <f t="shared" si="8"/>
        <v>0</v>
      </c>
      <c r="I141" s="197">
        <f t="shared" si="8"/>
        <v>0</v>
      </c>
      <c r="J141" s="197">
        <f t="shared" si="8"/>
        <v>0</v>
      </c>
      <c r="K141" s="186"/>
      <c r="L141" s="30"/>
    </row>
    <row r="142" spans="2:11" ht="13.5" thickTop="1">
      <c r="B142" s="193"/>
      <c r="C142" s="194"/>
      <c r="D142" s="194"/>
      <c r="E142" s="194"/>
      <c r="F142" s="194"/>
      <c r="G142" s="194"/>
      <c r="H142" s="194"/>
      <c r="I142" s="194"/>
      <c r="J142" s="194"/>
      <c r="K142" s="195"/>
    </row>
    <row r="171" spans="2:12" ht="13.5">
      <c r="B171" s="207"/>
      <c r="C171" s="208"/>
      <c r="D171" s="209"/>
      <c r="E171" s="210"/>
      <c r="F171" s="210"/>
      <c r="G171" s="210"/>
      <c r="H171" s="210"/>
      <c r="I171" s="210"/>
      <c r="J171" s="210"/>
      <c r="K171" s="211"/>
      <c r="L171" s="30"/>
    </row>
    <row r="172" spans="2:12" ht="13.5">
      <c r="B172" s="180"/>
      <c r="C172" s="171" t="s">
        <v>231</v>
      </c>
      <c r="D172" s="172" t="s">
        <v>232</v>
      </c>
      <c r="E172" s="173"/>
      <c r="F172" s="173"/>
      <c r="G172" s="173"/>
      <c r="H172" s="173"/>
      <c r="I172" s="173"/>
      <c r="J172" s="173"/>
      <c r="K172" s="186"/>
      <c r="L172" s="30"/>
    </row>
    <row r="173" spans="2:12" ht="12.75">
      <c r="B173" s="180"/>
      <c r="C173" s="190" t="s">
        <v>233</v>
      </c>
      <c r="D173" s="191" t="s">
        <v>234</v>
      </c>
      <c r="E173" s="65"/>
      <c r="F173" s="65"/>
      <c r="G173" s="65"/>
      <c r="H173" s="65"/>
      <c r="I173" s="65"/>
      <c r="J173" s="65"/>
      <c r="K173" s="186"/>
      <c r="L173" s="30"/>
    </row>
    <row r="174" spans="2:12" ht="12.75">
      <c r="B174" s="180"/>
      <c r="C174" s="174"/>
      <c r="D174" s="175" t="s">
        <v>183</v>
      </c>
      <c r="E174" s="61">
        <f>'1503.0101'!C19</f>
        <v>715930</v>
      </c>
      <c r="F174" s="61">
        <f>'1503.0101'!D19</f>
        <v>0</v>
      </c>
      <c r="G174" s="61">
        <f>'1503.0101'!E19</f>
        <v>715930</v>
      </c>
      <c r="H174" s="61"/>
      <c r="I174" s="61">
        <f>'1503.0101'!G19</f>
        <v>715930</v>
      </c>
      <c r="J174" s="61">
        <f>'1503.0101'!H19</f>
        <v>715930</v>
      </c>
      <c r="K174" s="186"/>
      <c r="L174" s="30"/>
    </row>
    <row r="175" spans="2:12" ht="12.75">
      <c r="B175" s="180"/>
      <c r="C175" s="174"/>
      <c r="D175" s="175" t="s">
        <v>235</v>
      </c>
      <c r="E175" s="61">
        <f>'1503.0101'!C21</f>
        <v>450000</v>
      </c>
      <c r="F175" s="61">
        <f>'1503.0101'!D21</f>
        <v>0</v>
      </c>
      <c r="G175" s="61">
        <f>'1503.0101'!E21</f>
        <v>450000</v>
      </c>
      <c r="H175" s="61"/>
      <c r="I175" s="61">
        <f>'1503.0101'!G21</f>
        <v>450000</v>
      </c>
      <c r="J175" s="61">
        <f>'1503.0101'!H21</f>
        <v>450000</v>
      </c>
      <c r="K175" s="186"/>
      <c r="L175" s="30"/>
    </row>
    <row r="176" spans="2:12" ht="12.75">
      <c r="B176" s="180"/>
      <c r="C176" s="174"/>
      <c r="D176" s="175" t="s">
        <v>184</v>
      </c>
      <c r="E176" s="61">
        <f>SUM('1503.0101'!C22:C31)</f>
        <v>272700</v>
      </c>
      <c r="F176" s="61">
        <f>SUM('1503.0101'!D22:D31)</f>
        <v>0</v>
      </c>
      <c r="G176" s="61">
        <f>SUM('1503.0101'!E22:E31)</f>
        <v>272700</v>
      </c>
      <c r="H176" s="61"/>
      <c r="I176" s="61">
        <f>SUM('1503.0101'!G22:G31)</f>
        <v>272700</v>
      </c>
      <c r="J176" s="61">
        <f>SUM('1503.0101'!H22:H31)</f>
        <v>272700</v>
      </c>
      <c r="K176" s="186"/>
      <c r="L176" s="30"/>
    </row>
    <row r="177" spans="2:12" ht="17.25" customHeight="1">
      <c r="B177" s="180"/>
      <c r="C177" s="315" t="s">
        <v>185</v>
      </c>
      <c r="D177" s="316"/>
      <c r="E177" s="187">
        <f>SUM(E174:E176)</f>
        <v>1438630</v>
      </c>
      <c r="F177" s="187">
        <f>SUM(F174:F176)</f>
        <v>0</v>
      </c>
      <c r="G177" s="187">
        <f>SUM(G174:G176)</f>
        <v>1438630</v>
      </c>
      <c r="H177" s="187">
        <f>'1503.0101'!F32</f>
        <v>1438630</v>
      </c>
      <c r="I177" s="187">
        <f>SUM(I174:I176)</f>
        <v>1438630</v>
      </c>
      <c r="J177" s="187">
        <f>SUM(J174:J176)</f>
        <v>1438630</v>
      </c>
      <c r="K177" s="186"/>
      <c r="L177" s="30"/>
    </row>
    <row r="178" spans="2:12" ht="13.5">
      <c r="B178" s="180"/>
      <c r="C178" s="171"/>
      <c r="D178" s="172"/>
      <c r="E178" s="173"/>
      <c r="F178" s="173"/>
      <c r="G178" s="173"/>
      <c r="H178" s="173"/>
      <c r="I178" s="173"/>
      <c r="J178" s="173"/>
      <c r="K178" s="186"/>
      <c r="L178" s="30"/>
    </row>
    <row r="179" spans="2:12" ht="12.75">
      <c r="B179" s="180"/>
      <c r="C179" s="190" t="s">
        <v>236</v>
      </c>
      <c r="D179" s="191" t="s">
        <v>237</v>
      </c>
      <c r="E179" s="65"/>
      <c r="F179" s="65"/>
      <c r="G179" s="65"/>
      <c r="H179" s="65"/>
      <c r="I179" s="65"/>
      <c r="J179" s="65"/>
      <c r="K179" s="186"/>
      <c r="L179" s="30"/>
    </row>
    <row r="180" spans="2:12" ht="12.75">
      <c r="B180" s="180"/>
      <c r="C180" s="174"/>
      <c r="D180" s="175" t="s">
        <v>183</v>
      </c>
      <c r="E180" s="61">
        <f>'1503.0103'!C19</f>
        <v>0</v>
      </c>
      <c r="F180" s="61">
        <f>'1503.0103'!D19</f>
        <v>0</v>
      </c>
      <c r="G180" s="61">
        <f>'1503.0103'!E19</f>
        <v>13990</v>
      </c>
      <c r="H180" s="61"/>
      <c r="I180" s="61">
        <f>'1503.0103'!G19</f>
        <v>13990</v>
      </c>
      <c r="J180" s="61">
        <f>'1503.0103'!H19</f>
        <v>13990</v>
      </c>
      <c r="K180" s="186"/>
      <c r="L180" s="30"/>
    </row>
    <row r="181" spans="2:12" ht="12.75">
      <c r="B181" s="180"/>
      <c r="C181" s="174"/>
      <c r="D181" s="175" t="s">
        <v>184</v>
      </c>
      <c r="E181" s="61">
        <f>SUM('1503.0103'!C20:C31)</f>
        <v>11319</v>
      </c>
      <c r="F181" s="61">
        <f>SUM('1503.0103'!D20:D31)</f>
        <v>0</v>
      </c>
      <c r="G181" s="61">
        <f>SUM('1503.0103'!E20:E31)</f>
        <v>11319</v>
      </c>
      <c r="H181" s="61"/>
      <c r="I181" s="61">
        <f>SUM('1503.0103'!G20:G31)</f>
        <v>11319</v>
      </c>
      <c r="J181" s="61">
        <f>SUM('1503.0103'!H20:H31)</f>
        <v>11319</v>
      </c>
      <c r="K181" s="186"/>
      <c r="L181" s="30"/>
    </row>
    <row r="182" spans="2:12" ht="17.25" customHeight="1">
      <c r="B182" s="180"/>
      <c r="C182" s="315" t="s">
        <v>185</v>
      </c>
      <c r="D182" s="316"/>
      <c r="E182" s="187">
        <f>SUM(E180:E181)</f>
        <v>11319</v>
      </c>
      <c r="F182" s="187">
        <f>SUM(F180:F181)</f>
        <v>0</v>
      </c>
      <c r="G182" s="187">
        <f>SUM(G180:G181)</f>
        <v>25309</v>
      </c>
      <c r="H182" s="187">
        <f>'1503.020901'!F112</f>
        <v>0</v>
      </c>
      <c r="I182" s="187">
        <f>SUM(I180:I181)</f>
        <v>25309</v>
      </c>
      <c r="J182" s="187">
        <f>SUM(J180:J181)</f>
        <v>25309</v>
      </c>
      <c r="K182" s="186"/>
      <c r="L182" s="30"/>
    </row>
    <row r="183" spans="2:12" ht="12.75">
      <c r="B183" s="180"/>
      <c r="C183" s="177"/>
      <c r="D183" s="178"/>
      <c r="E183" s="65"/>
      <c r="F183" s="61"/>
      <c r="G183" s="61"/>
      <c r="H183" s="61"/>
      <c r="I183" s="61"/>
      <c r="J183" s="61"/>
      <c r="K183" s="186"/>
      <c r="L183" s="30"/>
    </row>
    <row r="184" spans="2:12" ht="5.25" customHeight="1">
      <c r="B184" s="180"/>
      <c r="C184" s="126"/>
      <c r="D184" s="176"/>
      <c r="E184" s="189"/>
      <c r="F184" s="189"/>
      <c r="G184" s="189"/>
      <c r="H184" s="189"/>
      <c r="I184" s="189"/>
      <c r="J184" s="189"/>
      <c r="K184" s="186"/>
      <c r="L184" s="30"/>
    </row>
    <row r="185" spans="2:12" ht="21" customHeight="1" thickBot="1">
      <c r="B185" s="180"/>
      <c r="C185" s="325" t="s">
        <v>238</v>
      </c>
      <c r="D185" s="326"/>
      <c r="E185" s="196">
        <f aca="true" t="shared" si="9" ref="E185:J185">E182+E177</f>
        <v>1449949</v>
      </c>
      <c r="F185" s="196">
        <f t="shared" si="9"/>
        <v>0</v>
      </c>
      <c r="G185" s="196">
        <f t="shared" si="9"/>
        <v>1463939</v>
      </c>
      <c r="H185" s="196">
        <f t="shared" si="9"/>
        <v>1438630</v>
      </c>
      <c r="I185" s="196">
        <f t="shared" si="9"/>
        <v>1463939</v>
      </c>
      <c r="J185" s="196">
        <f t="shared" si="9"/>
        <v>1463939</v>
      </c>
      <c r="K185" s="186"/>
      <c r="L185" s="30"/>
    </row>
    <row r="186" spans="2:12" ht="5.25" customHeight="1" thickTop="1">
      <c r="B186" s="180"/>
      <c r="C186" s="126"/>
      <c r="D186" s="176"/>
      <c r="E186" s="189"/>
      <c r="F186" s="189"/>
      <c r="G186" s="189"/>
      <c r="H186" s="189"/>
      <c r="I186" s="189"/>
      <c r="J186" s="189"/>
      <c r="K186" s="186"/>
      <c r="L186" s="30"/>
    </row>
    <row r="187" spans="2:12" ht="21" customHeight="1" thickBot="1">
      <c r="B187" s="180"/>
      <c r="C187" s="317" t="s">
        <v>239</v>
      </c>
      <c r="D187" s="318"/>
      <c r="E187" s="197">
        <f aca="true" t="shared" si="10" ref="E187:J187">E185</f>
        <v>1449949</v>
      </c>
      <c r="F187" s="197">
        <f t="shared" si="10"/>
        <v>0</v>
      </c>
      <c r="G187" s="197">
        <f t="shared" si="10"/>
        <v>1463939</v>
      </c>
      <c r="H187" s="197">
        <f t="shared" si="10"/>
        <v>1438630</v>
      </c>
      <c r="I187" s="197">
        <f t="shared" si="10"/>
        <v>1463939</v>
      </c>
      <c r="J187" s="197">
        <f t="shared" si="10"/>
        <v>1463939</v>
      </c>
      <c r="K187" s="186"/>
      <c r="L187" s="30"/>
    </row>
    <row r="188" spans="2:11" ht="13.5" thickTop="1">
      <c r="B188" s="193"/>
      <c r="C188" s="194"/>
      <c r="D188" s="194"/>
      <c r="E188" s="194"/>
      <c r="F188" s="194"/>
      <c r="G188" s="194"/>
      <c r="H188" s="194"/>
      <c r="I188" s="194"/>
      <c r="J188" s="194"/>
      <c r="K188" s="195"/>
    </row>
  </sheetData>
  <sheetProtection/>
  <mergeCells count="40">
    <mergeCell ref="I16:I17"/>
    <mergeCell ref="J16:K17"/>
    <mergeCell ref="C5:J5"/>
    <mergeCell ref="C45:D45"/>
    <mergeCell ref="C53:D53"/>
    <mergeCell ref="C64:D64"/>
    <mergeCell ref="C59:D59"/>
    <mergeCell ref="G16:G17"/>
    <mergeCell ref="C23:D23"/>
    <mergeCell ref="C28:D28"/>
    <mergeCell ref="C141:D141"/>
    <mergeCell ref="C182:D182"/>
    <mergeCell ref="C185:D185"/>
    <mergeCell ref="C187:D187"/>
    <mergeCell ref="C177:D177"/>
    <mergeCell ref="C6:J6"/>
    <mergeCell ref="C7:J7"/>
    <mergeCell ref="C10:J10"/>
    <mergeCell ref="E16:F16"/>
    <mergeCell ref="H16:H17"/>
    <mergeCell ref="C136:D136"/>
    <mergeCell ref="C139:D139"/>
    <mergeCell ref="C66:D66"/>
    <mergeCell ref="C74:D74"/>
    <mergeCell ref="C76:D76"/>
    <mergeCell ref="C84:D84"/>
    <mergeCell ref="C118:D118"/>
    <mergeCell ref="C103:D103"/>
    <mergeCell ref="C123:D123"/>
    <mergeCell ref="C125:D125"/>
    <mergeCell ref="C38:D38"/>
    <mergeCell ref="C43:D43"/>
    <mergeCell ref="C127:D127"/>
    <mergeCell ref="F2:G2"/>
    <mergeCell ref="B16:D17"/>
    <mergeCell ref="C30:D30"/>
    <mergeCell ref="C86:D86"/>
    <mergeCell ref="C98:D98"/>
    <mergeCell ref="C108:D108"/>
    <mergeCell ref="C113:D113"/>
  </mergeCells>
  <printOptions horizontalCentered="1"/>
  <pageMargins left="0.7480314960629921" right="0.7480314960629921" top="0.3937007874015748" bottom="0.3937007874015748" header="0.31496062992125984" footer="0.31496062992125984"/>
  <pageSetup horizontalDpi="360" verticalDpi="360" orientation="portrait" paperSize="1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2"/>
  <sheetViews>
    <sheetView showGridLines="0" zoomScale="85" zoomScaleNormal="85" zoomScalePageLayoutView="0" workbookViewId="0" topLeftCell="A7">
      <selection activeCell="D32" sqref="D3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11" ht="12.75" customHeight="1">
      <c r="B1" s="85" t="s">
        <v>86</v>
      </c>
      <c r="C1" s="27"/>
      <c r="D1" s="27"/>
      <c r="F1" s="28"/>
      <c r="G1" s="28"/>
      <c r="H1" s="309"/>
      <c r="I1" s="309"/>
      <c r="J1" s="29"/>
      <c r="K1" s="29"/>
    </row>
    <row r="2" spans="2:11" ht="12.75" customHeight="1">
      <c r="B2" s="85" t="s">
        <v>87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1"/>
      <c r="C3" s="31"/>
      <c r="D3" s="31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41</v>
      </c>
      <c r="E10" s="37"/>
      <c r="F10" s="39"/>
      <c r="I10" s="30"/>
      <c r="J10" s="30"/>
      <c r="K10" s="30"/>
    </row>
    <row r="11" spans="3:11" ht="12.75">
      <c r="C11" s="37"/>
      <c r="D11" s="38" t="s">
        <v>45</v>
      </c>
      <c r="E11" s="38"/>
      <c r="F11" s="38"/>
      <c r="G11" s="38"/>
      <c r="I11" s="40"/>
      <c r="J11" s="30"/>
      <c r="K11" s="30"/>
    </row>
    <row r="12" spans="3:11" ht="12.75" customHeight="1">
      <c r="C12" s="37"/>
      <c r="D12" s="38" t="s">
        <v>46</v>
      </c>
      <c r="E12" s="38"/>
      <c r="F12" s="38"/>
      <c r="G12" s="38"/>
      <c r="I12" s="40"/>
      <c r="J12" s="30"/>
      <c r="K12" s="30"/>
    </row>
    <row r="13" spans="2:11" ht="12.75" customHeight="1">
      <c r="B13" s="26" t="s">
        <v>84</v>
      </c>
      <c r="C13" s="37"/>
      <c r="D13" s="37" t="s">
        <v>52</v>
      </c>
      <c r="E13" s="38"/>
      <c r="F13" s="38"/>
      <c r="G13" s="38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493070.25</v>
      </c>
      <c r="D18" s="75">
        <v>0</v>
      </c>
      <c r="E18" s="46">
        <f>C18</f>
        <v>493070.25</v>
      </c>
      <c r="F18" s="46">
        <f>E18</f>
        <v>493070.25</v>
      </c>
      <c r="G18" s="47">
        <f>ROUND(E18,0)</f>
        <v>493070</v>
      </c>
      <c r="H18" s="46">
        <f>E18</f>
        <v>493070.25</v>
      </c>
      <c r="I18" s="48"/>
      <c r="J18" s="30"/>
      <c r="K18" s="82"/>
      <c r="M18" s="83"/>
    </row>
    <row r="19" spans="2:13" ht="13.5" thickBot="1">
      <c r="B19" s="49" t="s">
        <v>153</v>
      </c>
      <c r="C19" s="76">
        <v>0</v>
      </c>
      <c r="D19" s="76">
        <v>6197.4</v>
      </c>
      <c r="E19" s="46">
        <f>C19-D19</f>
        <v>-6197.4</v>
      </c>
      <c r="F19" s="46">
        <f>E19</f>
        <v>-6197.4</v>
      </c>
      <c r="G19" s="47">
        <f>ROUND(E19,)</f>
        <v>-6197</v>
      </c>
      <c r="H19" s="46">
        <f>E19</f>
        <v>-6197.4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493070.25</v>
      </c>
      <c r="D20" s="51">
        <f t="shared" si="0"/>
        <v>6197.4</v>
      </c>
      <c r="E20" s="51">
        <f t="shared" si="0"/>
        <v>486872.85</v>
      </c>
      <c r="F20" s="51">
        <f t="shared" si="0"/>
        <v>486872.85</v>
      </c>
      <c r="G20" s="51">
        <f t="shared" si="0"/>
        <v>486873</v>
      </c>
      <c r="H20" s="51">
        <f t="shared" si="0"/>
        <v>486872.85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486872.85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486872.85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486872.85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8150</v>
      </c>
      <c r="D24" s="77">
        <v>0</v>
      </c>
      <c r="E24" s="53">
        <f t="shared" si="1"/>
        <v>8150</v>
      </c>
      <c r="F24" s="53">
        <f>F23+E24</f>
        <v>495022.85</v>
      </c>
      <c r="G24" s="53">
        <f>ROUND(E24,0)</f>
        <v>8150</v>
      </c>
      <c r="H24" s="53">
        <f>E24</f>
        <v>8150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495022.85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495022.85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12318</v>
      </c>
      <c r="D27" s="77">
        <v>0</v>
      </c>
      <c r="E27" s="53">
        <f t="shared" si="1"/>
        <v>12318</v>
      </c>
      <c r="F27" s="53">
        <f t="shared" si="2"/>
        <v>507340.85</v>
      </c>
      <c r="G27" s="53">
        <f t="shared" si="3"/>
        <v>12318</v>
      </c>
      <c r="H27" s="53">
        <f t="shared" si="4"/>
        <v>12318</v>
      </c>
      <c r="I27" s="55"/>
      <c r="J27" s="30"/>
      <c r="K27" s="30"/>
    </row>
    <row r="28" spans="2:11" ht="12.75">
      <c r="B28" s="52" t="s">
        <v>25</v>
      </c>
      <c r="C28" s="77">
        <v>20297</v>
      </c>
      <c r="D28" s="77">
        <v>0</v>
      </c>
      <c r="E28" s="53">
        <f t="shared" si="1"/>
        <v>20297</v>
      </c>
      <c r="F28" s="53">
        <f t="shared" si="2"/>
        <v>527637.85</v>
      </c>
      <c r="G28" s="53">
        <f t="shared" si="3"/>
        <v>20297</v>
      </c>
      <c r="H28" s="53">
        <f t="shared" si="4"/>
        <v>20297</v>
      </c>
      <c r="I28" s="55"/>
      <c r="J28" s="30"/>
      <c r="K28" s="30"/>
    </row>
    <row r="29" spans="2:11" ht="12.75">
      <c r="B29" s="52" t="s">
        <v>26</v>
      </c>
      <c r="C29" s="77">
        <v>44097.22</v>
      </c>
      <c r="D29" s="77">
        <v>0</v>
      </c>
      <c r="E29" s="53">
        <f t="shared" si="1"/>
        <v>44097.22</v>
      </c>
      <c r="F29" s="53">
        <f t="shared" si="2"/>
        <v>571735.07</v>
      </c>
      <c r="G29" s="53">
        <f t="shared" si="3"/>
        <v>44097</v>
      </c>
      <c r="H29" s="53">
        <f t="shared" si="4"/>
        <v>44097.22</v>
      </c>
      <c r="I29" s="55"/>
      <c r="J29" s="30"/>
      <c r="K29" s="30"/>
    </row>
    <row r="30" spans="2:11" ht="12.75">
      <c r="B30" s="52" t="s">
        <v>27</v>
      </c>
      <c r="C30" s="77">
        <v>20960</v>
      </c>
      <c r="D30" s="77">
        <v>0</v>
      </c>
      <c r="E30" s="53">
        <f t="shared" si="1"/>
        <v>20960</v>
      </c>
      <c r="F30" s="53">
        <f t="shared" si="2"/>
        <v>592695.07</v>
      </c>
      <c r="G30" s="53">
        <f t="shared" si="3"/>
        <v>20960</v>
      </c>
      <c r="H30" s="53">
        <f t="shared" si="4"/>
        <v>20960</v>
      </c>
      <c r="I30" s="55"/>
      <c r="J30" s="30"/>
      <c r="K30" s="30"/>
    </row>
    <row r="31" spans="2:11" ht="12.75">
      <c r="B31" s="52" t="s">
        <v>28</v>
      </c>
      <c r="C31" s="77">
        <v>40151.9</v>
      </c>
      <c r="D31" s="77">
        <v>0</v>
      </c>
      <c r="E31" s="53">
        <f t="shared" si="1"/>
        <v>40151.9</v>
      </c>
      <c r="F31" s="53">
        <f t="shared" si="2"/>
        <v>632846.97</v>
      </c>
      <c r="G31" s="53">
        <f t="shared" si="3"/>
        <v>40152</v>
      </c>
      <c r="H31" s="53">
        <f t="shared" si="4"/>
        <v>40151.9</v>
      </c>
      <c r="I31" s="55"/>
      <c r="J31" s="30"/>
      <c r="K31" s="30"/>
    </row>
    <row r="32" spans="2:11" ht="12.75">
      <c r="B32" s="56" t="s">
        <v>29</v>
      </c>
      <c r="C32" s="78">
        <v>44296.67</v>
      </c>
      <c r="D32" s="78">
        <v>0</v>
      </c>
      <c r="E32" s="53">
        <f t="shared" si="1"/>
        <v>44296.67</v>
      </c>
      <c r="F32" s="53">
        <f t="shared" si="2"/>
        <v>677143.64</v>
      </c>
      <c r="G32" s="53">
        <f t="shared" si="3"/>
        <v>44297</v>
      </c>
      <c r="H32" s="53">
        <f t="shared" si="4"/>
        <v>44296.67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683341.04</v>
      </c>
      <c r="D33" s="79">
        <f>SUM(D20:D32)</f>
        <v>6197.4</v>
      </c>
      <c r="E33" s="58">
        <f>SUM(E20:E32)</f>
        <v>677143.64</v>
      </c>
      <c r="F33" s="58">
        <f>F32</f>
        <v>677143.64</v>
      </c>
      <c r="G33" s="58">
        <f>SUM(G20:G32)</f>
        <v>677144</v>
      </c>
      <c r="H33" s="58">
        <f>SUM(H20:H32)</f>
        <v>677143.64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493070.25</v>
      </c>
      <c r="D35" s="62">
        <f>D20</f>
        <v>6197.4</v>
      </c>
      <c r="E35" s="63">
        <f>+E20</f>
        <v>486872.85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190270.78999999998</v>
      </c>
      <c r="D36" s="162">
        <f>SUM(D21:D32)</f>
        <v>0</v>
      </c>
      <c r="E36" s="163">
        <f>SUM(E21:E32)</f>
        <v>190270.78999999998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683341.04</v>
      </c>
      <c r="D37" s="63">
        <f>SUM(D35:D36)</f>
        <v>6197.4</v>
      </c>
      <c r="E37" s="63">
        <f>SUM(E35:E36)</f>
        <v>677143.6399999999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G43:H43"/>
    <mergeCell ref="G44:H44"/>
    <mergeCell ref="E50:H50"/>
    <mergeCell ref="E51:H51"/>
    <mergeCell ref="H1:I1"/>
    <mergeCell ref="B4:H4"/>
    <mergeCell ref="B5:H5"/>
    <mergeCell ref="B6:H6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2"/>
  <sheetViews>
    <sheetView showGridLines="0" zoomScale="85" zoomScaleNormal="85" zoomScalePageLayoutView="0" workbookViewId="0" topLeftCell="A10">
      <selection activeCell="I42" sqref="I4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41</v>
      </c>
      <c r="E10" s="37"/>
      <c r="F10" s="39"/>
      <c r="I10" s="30"/>
      <c r="J10" s="30"/>
      <c r="K10" s="30"/>
    </row>
    <row r="11" spans="3:11" ht="12.75">
      <c r="C11" s="37"/>
      <c r="D11" s="38" t="s">
        <v>45</v>
      </c>
      <c r="E11" s="37"/>
      <c r="I11" s="40"/>
      <c r="J11" s="30"/>
      <c r="K11" s="30"/>
    </row>
    <row r="12" spans="3:11" ht="12.75" customHeight="1">
      <c r="C12" s="37"/>
      <c r="D12" s="38" t="s">
        <v>46</v>
      </c>
      <c r="E12" s="84"/>
      <c r="F12" s="84"/>
      <c r="G12" s="84"/>
      <c r="I12" s="40"/>
      <c r="J12" s="30"/>
      <c r="K12" s="30"/>
    </row>
    <row r="13" spans="2:11" ht="12.75" customHeight="1">
      <c r="B13" s="26" t="s">
        <v>84</v>
      </c>
      <c r="C13" s="37"/>
      <c r="D13" s="38" t="s">
        <v>47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2090448.31</v>
      </c>
      <c r="D18" s="75">
        <v>0</v>
      </c>
      <c r="E18" s="46">
        <f>C18</f>
        <v>2090448.31</v>
      </c>
      <c r="F18" s="46">
        <f>E18</f>
        <v>2090448.31</v>
      </c>
      <c r="G18" s="47">
        <f>ROUND(E18,0)</f>
        <v>2090448</v>
      </c>
      <c r="H18" s="46">
        <f>E18</f>
        <v>2090448.31</v>
      </c>
      <c r="I18" s="48"/>
      <c r="J18" s="30"/>
      <c r="K18" s="82"/>
      <c r="M18" s="83"/>
    </row>
    <row r="19" spans="2:13" ht="13.5" thickBot="1">
      <c r="B19" s="49" t="s">
        <v>154</v>
      </c>
      <c r="C19" s="76">
        <v>0</v>
      </c>
      <c r="D19" s="76">
        <v>80583.68</v>
      </c>
      <c r="E19" s="46">
        <f>C19-D19</f>
        <v>-80583.68</v>
      </c>
      <c r="F19" s="46">
        <f>E19</f>
        <v>-80583.68</v>
      </c>
      <c r="G19" s="47">
        <f>ROUND(E19,)</f>
        <v>-80584</v>
      </c>
      <c r="H19" s="46">
        <f>E19</f>
        <v>-80583.68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2090448.31</v>
      </c>
      <c r="D20" s="51">
        <f t="shared" si="0"/>
        <v>80583.68</v>
      </c>
      <c r="E20" s="51">
        <f t="shared" si="0"/>
        <v>2009864.6300000001</v>
      </c>
      <c r="F20" s="51">
        <f t="shared" si="0"/>
        <v>2009864.6300000001</v>
      </c>
      <c r="G20" s="51">
        <f t="shared" si="0"/>
        <v>2009864</v>
      </c>
      <c r="H20" s="51">
        <f t="shared" si="0"/>
        <v>2009864.6300000001</v>
      </c>
      <c r="I20" s="48"/>
      <c r="J20" s="30"/>
      <c r="K20" s="82"/>
      <c r="M20" s="83"/>
    </row>
    <row r="21" spans="2:13" ht="12.75">
      <c r="B21" s="52" t="s">
        <v>18</v>
      </c>
      <c r="C21" s="77">
        <f>2092248.31-C20</f>
        <v>1800</v>
      </c>
      <c r="D21" s="77">
        <v>0</v>
      </c>
      <c r="E21" s="53">
        <f aca="true" t="shared" si="1" ref="E21:E32">C21-D21</f>
        <v>1800</v>
      </c>
      <c r="F21" s="53">
        <f>F20+E21</f>
        <v>2011664.6300000001</v>
      </c>
      <c r="G21" s="53">
        <f>ROUND(E21,)</f>
        <v>1800</v>
      </c>
      <c r="H21" s="54">
        <f>E21</f>
        <v>1800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2011664.6300000001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2011664.6300000001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2011664.6300000001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4300</v>
      </c>
      <c r="D25" s="77">
        <v>0</v>
      </c>
      <c r="E25" s="53">
        <f t="shared" si="1"/>
        <v>4300</v>
      </c>
      <c r="F25" s="53">
        <f>F24+E25</f>
        <v>2015964.6300000001</v>
      </c>
      <c r="G25" s="53">
        <f>ROUND(E25,0)</f>
        <v>4300</v>
      </c>
      <c r="H25" s="53">
        <f>E25</f>
        <v>4300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2015964.6300000001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6950</v>
      </c>
      <c r="D27" s="77">
        <v>0</v>
      </c>
      <c r="E27" s="53">
        <f t="shared" si="1"/>
        <v>6950</v>
      </c>
      <c r="F27" s="53">
        <f t="shared" si="2"/>
        <v>2022914.6300000001</v>
      </c>
      <c r="G27" s="53">
        <f t="shared" si="3"/>
        <v>6950</v>
      </c>
      <c r="H27" s="53">
        <f t="shared" si="4"/>
        <v>6950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2022914.6300000001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5700</v>
      </c>
      <c r="D29" s="77">
        <v>0</v>
      </c>
      <c r="E29" s="53">
        <f t="shared" si="1"/>
        <v>5700</v>
      </c>
      <c r="F29" s="53">
        <f t="shared" si="2"/>
        <v>2028614.6300000001</v>
      </c>
      <c r="G29" s="53">
        <f t="shared" si="3"/>
        <v>5700</v>
      </c>
      <c r="H29" s="53">
        <f t="shared" si="4"/>
        <v>5700</v>
      </c>
      <c r="I29" s="55"/>
      <c r="J29" s="30"/>
      <c r="K29" s="30"/>
    </row>
    <row r="30" spans="2:11" ht="12.75">
      <c r="B30" s="52" t="s">
        <v>27</v>
      </c>
      <c r="C30" s="77">
        <v>7940</v>
      </c>
      <c r="D30" s="77">
        <v>0</v>
      </c>
      <c r="E30" s="53">
        <f t="shared" si="1"/>
        <v>7940</v>
      </c>
      <c r="F30" s="53">
        <f t="shared" si="2"/>
        <v>2036554.6300000001</v>
      </c>
      <c r="G30" s="53">
        <f t="shared" si="3"/>
        <v>7940</v>
      </c>
      <c r="H30" s="53">
        <f t="shared" si="4"/>
        <v>7940</v>
      </c>
      <c r="I30" s="55"/>
      <c r="J30" s="30"/>
      <c r="K30" s="30"/>
    </row>
    <row r="31" spans="2:11" ht="12.75">
      <c r="B31" s="52" t="s">
        <v>28</v>
      </c>
      <c r="C31" s="77">
        <v>11050</v>
      </c>
      <c r="D31" s="77">
        <v>0</v>
      </c>
      <c r="E31" s="53">
        <f t="shared" si="1"/>
        <v>11050</v>
      </c>
      <c r="F31" s="53">
        <f t="shared" si="2"/>
        <v>2047604.6300000001</v>
      </c>
      <c r="G31" s="53">
        <f t="shared" si="3"/>
        <v>11050</v>
      </c>
      <c r="H31" s="53">
        <f t="shared" si="4"/>
        <v>11050</v>
      </c>
      <c r="I31" s="55"/>
      <c r="J31" s="30"/>
      <c r="K31" s="30"/>
    </row>
    <row r="32" spans="2:11" ht="12.75">
      <c r="B32" s="56" t="s">
        <v>29</v>
      </c>
      <c r="C32" s="78">
        <v>13650</v>
      </c>
      <c r="D32" s="78">
        <v>0</v>
      </c>
      <c r="E32" s="53">
        <f t="shared" si="1"/>
        <v>13650</v>
      </c>
      <c r="F32" s="53">
        <f t="shared" si="2"/>
        <v>2061254.6300000001</v>
      </c>
      <c r="G32" s="53">
        <f t="shared" si="3"/>
        <v>13650</v>
      </c>
      <c r="H32" s="53">
        <f t="shared" si="4"/>
        <v>13650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2141838.31</v>
      </c>
      <c r="D33" s="79">
        <f>SUM(D20:D32)</f>
        <v>80583.68</v>
      </c>
      <c r="E33" s="58">
        <f>SUM(E20:E32)</f>
        <v>2061254.6300000001</v>
      </c>
      <c r="F33" s="58">
        <f>F32</f>
        <v>2061254.6300000001</v>
      </c>
      <c r="G33" s="58">
        <f>SUM(G20:G32)</f>
        <v>2061254</v>
      </c>
      <c r="H33" s="58">
        <f>SUM(H20:H32)</f>
        <v>2061254.6300000001</v>
      </c>
      <c r="I33" s="59"/>
      <c r="J33" s="30"/>
      <c r="K33" s="61">
        <f>E33+'1503.020101'!E33</f>
        <v>2738398.27</v>
      </c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2090448.31</v>
      </c>
      <c r="D35" s="62">
        <f>D20</f>
        <v>80583.68</v>
      </c>
      <c r="E35" s="63">
        <f>+E20</f>
        <v>2009864.6300000001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51390</v>
      </c>
      <c r="D36" s="162">
        <f>SUM(D21:D32)</f>
        <v>0</v>
      </c>
      <c r="E36" s="163">
        <f>SUM(E21:E32)</f>
        <v>51390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2141838.31</v>
      </c>
      <c r="D37" s="63">
        <f>SUM(D35:D36)</f>
        <v>80583.68</v>
      </c>
      <c r="E37" s="63">
        <f>SUM(E35:E36)</f>
        <v>2061254.6300000001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0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F1:G1"/>
    <mergeCell ref="G44:H44"/>
    <mergeCell ref="E50:H50"/>
    <mergeCell ref="E51:H51"/>
    <mergeCell ref="G43:H43"/>
    <mergeCell ref="B4:H4"/>
    <mergeCell ref="B5:H5"/>
    <mergeCell ref="B6:H6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5">
      <selection activeCell="K18" sqref="K18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49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8" t="s">
        <v>53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6396429.03</v>
      </c>
      <c r="D19" s="75">
        <v>0</v>
      </c>
      <c r="E19" s="46">
        <f>C19</f>
        <v>6396429.03</v>
      </c>
      <c r="F19" s="46">
        <f>E19</f>
        <v>6396429.03</v>
      </c>
      <c r="G19" s="47">
        <f>ROUND(E19,0)</f>
        <v>6396429</v>
      </c>
      <c r="H19" s="46">
        <f>E19</f>
        <v>6396429.03</v>
      </c>
      <c r="I19" s="48"/>
      <c r="J19" s="30"/>
      <c r="K19" s="82"/>
      <c r="M19" s="83"/>
    </row>
    <row r="20" spans="2:13" ht="13.5" thickBot="1">
      <c r="B20" s="49" t="s">
        <v>155</v>
      </c>
      <c r="C20" s="76">
        <v>0</v>
      </c>
      <c r="D20" s="76">
        <v>228762.45</v>
      </c>
      <c r="E20" s="46">
        <f>C20-D20</f>
        <v>-228762.45</v>
      </c>
      <c r="F20" s="46">
        <f>E20</f>
        <v>-228762.45</v>
      </c>
      <c r="G20" s="47">
        <f>ROUND(E20,)</f>
        <v>-228762</v>
      </c>
      <c r="H20" s="46">
        <f>E20</f>
        <v>-228762.45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6396429.03</v>
      </c>
      <c r="D21" s="51">
        <f t="shared" si="0"/>
        <v>228762.45</v>
      </c>
      <c r="E21" s="51">
        <f t="shared" si="0"/>
        <v>6167666.58</v>
      </c>
      <c r="F21" s="51">
        <f t="shared" si="0"/>
        <v>6167666.58</v>
      </c>
      <c r="G21" s="51">
        <f t="shared" si="0"/>
        <v>6167667</v>
      </c>
      <c r="H21" s="51">
        <f t="shared" si="0"/>
        <v>6167666.58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6167666.58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6167666.58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3150</v>
      </c>
      <c r="D24" s="77">
        <v>0</v>
      </c>
      <c r="E24" s="53">
        <f t="shared" si="1"/>
        <v>3150</v>
      </c>
      <c r="F24" s="53">
        <f>F23+E24</f>
        <v>6170816.58</v>
      </c>
      <c r="G24" s="53">
        <f>ROUND(E24,0)</f>
        <v>3150</v>
      </c>
      <c r="H24" s="53">
        <f>E24</f>
        <v>3150</v>
      </c>
      <c r="I24" s="55"/>
      <c r="J24" s="30"/>
      <c r="K24" s="30"/>
    </row>
    <row r="25" spans="2:11" ht="12.75">
      <c r="B25" s="52" t="s">
        <v>21</v>
      </c>
      <c r="C25" s="77">
        <v>4551</v>
      </c>
      <c r="D25" s="77">
        <v>0</v>
      </c>
      <c r="E25" s="53">
        <f t="shared" si="1"/>
        <v>4551</v>
      </c>
      <c r="F25" s="53">
        <f>F24+E25</f>
        <v>6175367.58</v>
      </c>
      <c r="G25" s="53">
        <f>ROUND(E25,0)</f>
        <v>4551</v>
      </c>
      <c r="H25" s="53">
        <f>E25</f>
        <v>4551</v>
      </c>
      <c r="I25" s="55"/>
      <c r="J25" s="30"/>
      <c r="K25" s="30"/>
    </row>
    <row r="26" spans="2:11" ht="12.75">
      <c r="B26" s="52" t="s">
        <v>22</v>
      </c>
      <c r="C26" s="77">
        <v>860</v>
      </c>
      <c r="D26" s="77">
        <v>0</v>
      </c>
      <c r="E26" s="53">
        <f t="shared" si="1"/>
        <v>860</v>
      </c>
      <c r="F26" s="53">
        <f>F25+E26</f>
        <v>6176227.58</v>
      </c>
      <c r="G26" s="53">
        <f>ROUND(E26,0)</f>
        <v>860</v>
      </c>
      <c r="H26" s="53">
        <f>E26</f>
        <v>860</v>
      </c>
      <c r="I26" s="55"/>
      <c r="J26" s="30"/>
      <c r="K26" s="30"/>
    </row>
    <row r="27" spans="2:11" ht="12.75">
      <c r="B27" s="52" t="s">
        <v>23</v>
      </c>
      <c r="C27" s="77">
        <v>3284.4</v>
      </c>
      <c r="D27" s="77">
        <v>0</v>
      </c>
      <c r="E27" s="53">
        <f t="shared" si="1"/>
        <v>3284.4</v>
      </c>
      <c r="F27" s="53">
        <f aca="true" t="shared" si="2" ref="F27:F33">F26+E27</f>
        <v>6179511.98</v>
      </c>
      <c r="G27" s="53">
        <f aca="true" t="shared" si="3" ref="G27:G33">ROUND(E27,0)</f>
        <v>3284</v>
      </c>
      <c r="H27" s="53">
        <f aca="true" t="shared" si="4" ref="H27:H33">E27</f>
        <v>3284.4</v>
      </c>
      <c r="I27" s="55"/>
      <c r="J27" s="30"/>
      <c r="K27" s="30"/>
    </row>
    <row r="28" spans="2:11" ht="12.75">
      <c r="B28" s="52" t="s">
        <v>24</v>
      </c>
      <c r="C28" s="77">
        <v>11330</v>
      </c>
      <c r="D28" s="77">
        <v>0</v>
      </c>
      <c r="E28" s="53">
        <f t="shared" si="1"/>
        <v>11330</v>
      </c>
      <c r="F28" s="53">
        <f t="shared" si="2"/>
        <v>6190841.98</v>
      </c>
      <c r="G28" s="53">
        <f t="shared" si="3"/>
        <v>11330</v>
      </c>
      <c r="H28" s="53">
        <f t="shared" si="4"/>
        <v>11330</v>
      </c>
      <c r="I28" s="55"/>
      <c r="J28" s="30"/>
      <c r="K28" s="30"/>
    </row>
    <row r="29" spans="2:11" ht="12.75">
      <c r="B29" s="52" t="s">
        <v>25</v>
      </c>
      <c r="C29" s="77">
        <v>245450.5</v>
      </c>
      <c r="D29" s="77">
        <v>0</v>
      </c>
      <c r="E29" s="53">
        <f t="shared" si="1"/>
        <v>245450.5</v>
      </c>
      <c r="F29" s="53">
        <f t="shared" si="2"/>
        <v>6436292.48</v>
      </c>
      <c r="G29" s="53">
        <f t="shared" si="3"/>
        <v>245451</v>
      </c>
      <c r="H29" s="53">
        <f t="shared" si="4"/>
        <v>245450.5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6436292.48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17918.31</v>
      </c>
      <c r="D31" s="77">
        <v>0</v>
      </c>
      <c r="E31" s="53">
        <f t="shared" si="1"/>
        <v>17918.31</v>
      </c>
      <c r="F31" s="53">
        <f t="shared" si="2"/>
        <v>6454210.79</v>
      </c>
      <c r="G31" s="53">
        <f t="shared" si="3"/>
        <v>17918</v>
      </c>
      <c r="H31" s="53">
        <f t="shared" si="4"/>
        <v>17918.31</v>
      </c>
      <c r="I31" s="55"/>
      <c r="J31" s="30"/>
      <c r="K31" s="30"/>
    </row>
    <row r="32" spans="2:11" ht="12.75">
      <c r="B32" s="52" t="s">
        <v>28</v>
      </c>
      <c r="C32" s="77">
        <v>7888</v>
      </c>
      <c r="D32" s="77">
        <v>0</v>
      </c>
      <c r="E32" s="53">
        <f t="shared" si="1"/>
        <v>7888</v>
      </c>
      <c r="F32" s="53">
        <f t="shared" si="2"/>
        <v>6462098.79</v>
      </c>
      <c r="G32" s="53">
        <f t="shared" si="3"/>
        <v>7888</v>
      </c>
      <c r="H32" s="53">
        <f t="shared" si="4"/>
        <v>7888</v>
      </c>
      <c r="I32" s="55"/>
      <c r="J32" s="30"/>
      <c r="K32" s="30"/>
    </row>
    <row r="33" spans="2:11" ht="12.75">
      <c r="B33" s="56" t="s">
        <v>29</v>
      </c>
      <c r="C33" s="78">
        <v>35346.4</v>
      </c>
      <c r="D33" s="78">
        <v>0</v>
      </c>
      <c r="E33" s="53">
        <f t="shared" si="1"/>
        <v>35346.4</v>
      </c>
      <c r="F33" s="53">
        <f t="shared" si="2"/>
        <v>6497445.19</v>
      </c>
      <c r="G33" s="53">
        <f t="shared" si="3"/>
        <v>35346</v>
      </c>
      <c r="H33" s="53">
        <f t="shared" si="4"/>
        <v>35346.4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6726207.640000001</v>
      </c>
      <c r="D34" s="79">
        <f>SUM(D21:D33)</f>
        <v>228762.45</v>
      </c>
      <c r="E34" s="58">
        <f>SUM(E21:E33)</f>
        <v>6497445.19</v>
      </c>
      <c r="F34" s="58">
        <f>F33</f>
        <v>6497445.19</v>
      </c>
      <c r="G34" s="58">
        <f>SUM(G21:G33)</f>
        <v>6497445</v>
      </c>
      <c r="H34" s="58">
        <f>SUM(H21:H33)</f>
        <v>6497445.19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6396429.03</v>
      </c>
      <c r="D36" s="62">
        <f>D21</f>
        <v>228762.45</v>
      </c>
      <c r="E36" s="63">
        <f>+E21</f>
        <v>6167666.58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329778.61000000004</v>
      </c>
      <c r="D37" s="162">
        <f>SUM(D22:D33)</f>
        <v>0</v>
      </c>
      <c r="E37" s="163">
        <f>SUM(E22:E33)</f>
        <v>329778.61000000004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6726207.640000001</v>
      </c>
      <c r="D38" s="63">
        <f>SUM(D36:D37)</f>
        <v>228762.45</v>
      </c>
      <c r="E38" s="63">
        <f>SUM(E36:E37)</f>
        <v>6497445.19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/>
  <pageMargins left="0.7480314960629921" right="0.7480314960629921" top="0.984251968503937" bottom="0.984251968503937" header="0" footer="0"/>
  <pageSetup horizontalDpi="600" verticalDpi="600" orientation="landscape" paperSize="1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H34" sqref="H34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2" width="12.421875" style="26" bestFit="1" customWidth="1"/>
    <col min="13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49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54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646489.47</v>
      </c>
      <c r="D19" s="75">
        <v>0</v>
      </c>
      <c r="E19" s="46">
        <f>C19</f>
        <v>646489.47</v>
      </c>
      <c r="F19" s="46">
        <f>E19</f>
        <v>646489.47</v>
      </c>
      <c r="G19" s="47">
        <f>ROUND(E19,0)</f>
        <v>646489</v>
      </c>
      <c r="H19" s="46">
        <f>E19</f>
        <v>646489.47</v>
      </c>
      <c r="I19" s="48"/>
      <c r="J19" s="30"/>
      <c r="K19" s="82"/>
      <c r="M19" s="83"/>
    </row>
    <row r="20" spans="2:13" ht="13.5" thickBot="1">
      <c r="B20" s="49" t="s">
        <v>156</v>
      </c>
      <c r="C20" s="76">
        <v>0</v>
      </c>
      <c r="D20" s="76">
        <v>2363.88</v>
      </c>
      <c r="E20" s="46">
        <f>C20-D20</f>
        <v>-2363.88</v>
      </c>
      <c r="F20" s="46">
        <f>E20</f>
        <v>-2363.88</v>
      </c>
      <c r="G20" s="47">
        <f>ROUND(E20,)</f>
        <v>-2364</v>
      </c>
      <c r="H20" s="46">
        <f>E20</f>
        <v>-2363.88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646489.47</v>
      </c>
      <c r="D21" s="51">
        <f t="shared" si="0"/>
        <v>2363.88</v>
      </c>
      <c r="E21" s="51">
        <f t="shared" si="0"/>
        <v>644125.59</v>
      </c>
      <c r="F21" s="51">
        <f t="shared" si="0"/>
        <v>644125.59</v>
      </c>
      <c r="G21" s="51">
        <f t="shared" si="0"/>
        <v>644125</v>
      </c>
      <c r="H21" s="51">
        <f t="shared" si="0"/>
        <v>644125.59</v>
      </c>
      <c r="I21" s="48"/>
      <c r="J21" s="30"/>
      <c r="K21" s="82"/>
      <c r="M21" s="83"/>
    </row>
    <row r="22" spans="2:13" ht="12.75">
      <c r="B22" s="52" t="s">
        <v>18</v>
      </c>
      <c r="C22" s="77">
        <v>30175.98</v>
      </c>
      <c r="D22" s="77">
        <v>0</v>
      </c>
      <c r="E22" s="53">
        <f aca="true" t="shared" si="1" ref="E22:E33">C22-D22</f>
        <v>30175.98</v>
      </c>
      <c r="F22" s="53">
        <f>F21+E22</f>
        <v>674301.57</v>
      </c>
      <c r="G22" s="53">
        <f>ROUND(E22,)</f>
        <v>30176</v>
      </c>
      <c r="H22" s="54">
        <f>E22</f>
        <v>30175.98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674301.57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674301.57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25010</v>
      </c>
      <c r="D25" s="77">
        <v>0</v>
      </c>
      <c r="E25" s="53">
        <f t="shared" si="1"/>
        <v>25010</v>
      </c>
      <c r="F25" s="53">
        <f>F24+E25</f>
        <v>699311.57</v>
      </c>
      <c r="G25" s="53">
        <f>ROUND(E25,0)</f>
        <v>25010</v>
      </c>
      <c r="H25" s="53">
        <f>E25</f>
        <v>25010</v>
      </c>
      <c r="I25" s="55"/>
      <c r="J25" s="30"/>
      <c r="K25" s="30"/>
    </row>
    <row r="26" spans="2:11" ht="12.75">
      <c r="B26" s="52" t="s">
        <v>22</v>
      </c>
      <c r="C26" s="77">
        <v>952</v>
      </c>
      <c r="D26" s="77">
        <v>0</v>
      </c>
      <c r="E26" s="53">
        <f t="shared" si="1"/>
        <v>952</v>
      </c>
      <c r="F26" s="53">
        <f>F25+E26</f>
        <v>700263.57</v>
      </c>
      <c r="G26" s="53">
        <f>ROUND(E26,0)</f>
        <v>952</v>
      </c>
      <c r="H26" s="53">
        <f>E26</f>
        <v>952</v>
      </c>
      <c r="I26" s="55"/>
      <c r="J26" s="30"/>
      <c r="K26" s="30"/>
    </row>
    <row r="27" spans="2:11" ht="12.75">
      <c r="B27" s="52" t="s">
        <v>23</v>
      </c>
      <c r="C27" s="77">
        <v>860</v>
      </c>
      <c r="D27" s="77">
        <v>0</v>
      </c>
      <c r="E27" s="53">
        <f t="shared" si="1"/>
        <v>860</v>
      </c>
      <c r="F27" s="53">
        <f aca="true" t="shared" si="2" ref="F27:F33">F26+E27</f>
        <v>701123.57</v>
      </c>
      <c r="G27" s="53">
        <f aca="true" t="shared" si="3" ref="G27:G33">ROUND(E27,0)</f>
        <v>860</v>
      </c>
      <c r="H27" s="53">
        <f aca="true" t="shared" si="4" ref="H27:H33">E27</f>
        <v>860</v>
      </c>
      <c r="I27" s="55"/>
      <c r="J27" s="30"/>
      <c r="K27" s="30"/>
    </row>
    <row r="28" spans="2:11" ht="12.75">
      <c r="B28" s="52" t="s">
        <v>24</v>
      </c>
      <c r="C28" s="77">
        <v>6760</v>
      </c>
      <c r="D28" s="77">
        <v>0</v>
      </c>
      <c r="E28" s="53">
        <f t="shared" si="1"/>
        <v>6760</v>
      </c>
      <c r="F28" s="53">
        <f t="shared" si="2"/>
        <v>707883.57</v>
      </c>
      <c r="G28" s="53">
        <f t="shared" si="3"/>
        <v>6760</v>
      </c>
      <c r="H28" s="53">
        <f t="shared" si="4"/>
        <v>6760</v>
      </c>
      <c r="I28" s="55"/>
      <c r="J28" s="30"/>
      <c r="K28" s="30"/>
    </row>
    <row r="29" spans="2:11" ht="12.75">
      <c r="B29" s="52" t="s">
        <v>25</v>
      </c>
      <c r="C29" s="77">
        <v>19980</v>
      </c>
      <c r="D29" s="77">
        <v>0</v>
      </c>
      <c r="E29" s="53">
        <f t="shared" si="1"/>
        <v>19980</v>
      </c>
      <c r="F29" s="53">
        <f t="shared" si="2"/>
        <v>727863.57</v>
      </c>
      <c r="G29" s="53">
        <f t="shared" si="3"/>
        <v>19980</v>
      </c>
      <c r="H29" s="53">
        <f t="shared" si="4"/>
        <v>19980</v>
      </c>
      <c r="I29" s="55"/>
      <c r="J29" s="30"/>
      <c r="K29" s="30"/>
    </row>
    <row r="30" spans="2:11" ht="12.75">
      <c r="B30" s="52" t="s">
        <v>26</v>
      </c>
      <c r="C30" s="77">
        <v>7956</v>
      </c>
      <c r="D30" s="77">
        <v>0</v>
      </c>
      <c r="E30" s="53">
        <f t="shared" si="1"/>
        <v>7956</v>
      </c>
      <c r="F30" s="53">
        <f t="shared" si="2"/>
        <v>735819.57</v>
      </c>
      <c r="G30" s="53">
        <f t="shared" si="3"/>
        <v>7956</v>
      </c>
      <c r="H30" s="53">
        <f t="shared" si="4"/>
        <v>7956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735819.57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21600</v>
      </c>
      <c r="D32" s="77">
        <v>0</v>
      </c>
      <c r="E32" s="53">
        <f t="shared" si="1"/>
        <v>21600</v>
      </c>
      <c r="F32" s="53">
        <f t="shared" si="2"/>
        <v>757419.57</v>
      </c>
      <c r="G32" s="53">
        <f t="shared" si="3"/>
        <v>21600</v>
      </c>
      <c r="H32" s="53">
        <f t="shared" si="4"/>
        <v>21600</v>
      </c>
      <c r="I32" s="55"/>
      <c r="J32" s="30"/>
      <c r="K32" s="30"/>
    </row>
    <row r="33" spans="2:11" ht="12.75">
      <c r="B33" s="56" t="s">
        <v>29</v>
      </c>
      <c r="C33" s="78">
        <v>17115</v>
      </c>
      <c r="D33" s="78">
        <v>0</v>
      </c>
      <c r="E33" s="53">
        <f t="shared" si="1"/>
        <v>17115</v>
      </c>
      <c r="F33" s="53">
        <f t="shared" si="2"/>
        <v>774534.57</v>
      </c>
      <c r="G33" s="53">
        <f t="shared" si="3"/>
        <v>17115</v>
      </c>
      <c r="H33" s="53">
        <f t="shared" si="4"/>
        <v>17115</v>
      </c>
      <c r="I33" s="55"/>
      <c r="J33" s="30"/>
      <c r="K33" s="30"/>
    </row>
    <row r="34" spans="2:12" ht="17.25" customHeight="1" thickBot="1">
      <c r="B34" s="57" t="s">
        <v>30</v>
      </c>
      <c r="C34" s="79">
        <f>SUM(C21:C33)</f>
        <v>776898.45</v>
      </c>
      <c r="D34" s="79">
        <f>SUM(D21:D33)</f>
        <v>2363.88</v>
      </c>
      <c r="E34" s="58">
        <f>SUM(E21:E33)</f>
        <v>774534.57</v>
      </c>
      <c r="F34" s="58">
        <f>F33</f>
        <v>774534.57</v>
      </c>
      <c r="G34" s="58">
        <f>SUM(G21:G33)</f>
        <v>774534</v>
      </c>
      <c r="H34" s="58">
        <f>SUM(H21:H33)</f>
        <v>774534.57</v>
      </c>
      <c r="I34" s="59"/>
      <c r="J34" s="30"/>
      <c r="K34" s="30"/>
      <c r="L34" s="6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646489.47</v>
      </c>
      <c r="D36" s="62">
        <f>D21</f>
        <v>2363.88</v>
      </c>
      <c r="E36" s="63">
        <f>+E21</f>
        <v>644125.59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130408.98</v>
      </c>
      <c r="D37" s="162">
        <f>SUM(D22:D33)</f>
        <v>0</v>
      </c>
      <c r="E37" s="163">
        <f>SUM(E22:E33)</f>
        <v>130408.98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776898.45</v>
      </c>
      <c r="D38" s="63">
        <f>SUM(D36:D37)</f>
        <v>2363.88</v>
      </c>
      <c r="E38" s="63">
        <f>SUM(E36:E37)</f>
        <v>774534.57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>
        <f>C34+'1503.020201'!C34</f>
        <v>7503106.090000001</v>
      </c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3">
      <selection activeCell="K34" sqref="K34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3" width="13.140625" style="26" bestFit="1" customWidth="1"/>
    <col min="14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49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48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3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  <c r="L18" s="160">
        <v>0.25</v>
      </c>
      <c r="M18" s="160">
        <v>0.1</v>
      </c>
    </row>
    <row r="19" spans="2:13" ht="13.5" thickBot="1">
      <c r="B19" s="45" t="s">
        <v>16</v>
      </c>
      <c r="C19" s="75">
        <v>4964090.99</v>
      </c>
      <c r="D19" s="75">
        <v>0</v>
      </c>
      <c r="E19" s="46">
        <f>C19</f>
        <v>4964090.99</v>
      </c>
      <c r="F19" s="46">
        <f>E19</f>
        <v>4964090.99</v>
      </c>
      <c r="G19" s="47">
        <f>ROUND(E19,0)</f>
        <v>4964091</v>
      </c>
      <c r="H19" s="46">
        <f>E19</f>
        <v>4964090.99</v>
      </c>
      <c r="I19" s="48"/>
      <c r="J19" s="30"/>
      <c r="K19" s="82">
        <f>E19</f>
        <v>4964090.99</v>
      </c>
      <c r="L19" s="74">
        <v>4442495.75</v>
      </c>
      <c r="M19" s="158">
        <v>521595.24</v>
      </c>
    </row>
    <row r="20" spans="2:13" ht="13.5" thickBot="1">
      <c r="B20" s="49" t="s">
        <v>162</v>
      </c>
      <c r="C20" s="76">
        <v>0</v>
      </c>
      <c r="D20" s="76">
        <v>65948.22</v>
      </c>
      <c r="E20" s="46">
        <f>C20-D20</f>
        <v>-65948.22</v>
      </c>
      <c r="F20" s="46">
        <f>E20</f>
        <v>-65948.22</v>
      </c>
      <c r="G20" s="47">
        <f>ROUND(E20,)</f>
        <v>-65948</v>
      </c>
      <c r="H20" s="46">
        <f>E20</f>
        <v>-65948.22</v>
      </c>
      <c r="I20" s="48"/>
      <c r="J20" s="30"/>
      <c r="K20" s="82"/>
      <c r="L20" s="161">
        <f>L19</f>
        <v>4442495.75</v>
      </c>
      <c r="M20" s="159">
        <f>M19+E20</f>
        <v>455647.02</v>
      </c>
    </row>
    <row r="21" spans="2:13" ht="13.5" thickBot="1">
      <c r="B21" s="50" t="s">
        <v>17</v>
      </c>
      <c r="C21" s="51">
        <f aca="true" t="shared" si="0" ref="C21:H21">SUM(C19:C20)</f>
        <v>4964090.99</v>
      </c>
      <c r="D21" s="51">
        <f t="shared" si="0"/>
        <v>65948.22</v>
      </c>
      <c r="E21" s="51">
        <f t="shared" si="0"/>
        <v>4898142.7700000005</v>
      </c>
      <c r="F21" s="51">
        <f t="shared" si="0"/>
        <v>4898142.7700000005</v>
      </c>
      <c r="G21" s="51">
        <f t="shared" si="0"/>
        <v>4898143</v>
      </c>
      <c r="H21" s="51">
        <f t="shared" si="0"/>
        <v>4898142.7700000005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4898142.7700000005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4898142.7700000005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12229.64</v>
      </c>
      <c r="D24" s="77">
        <v>0</v>
      </c>
      <c r="E24" s="53">
        <f t="shared" si="1"/>
        <v>12229.64</v>
      </c>
      <c r="F24" s="53">
        <f>F23+E24</f>
        <v>4910372.41</v>
      </c>
      <c r="G24" s="53">
        <f>ROUND(E24,0)</f>
        <v>12230</v>
      </c>
      <c r="H24" s="53">
        <f>E24</f>
        <v>12229.64</v>
      </c>
      <c r="I24" s="55"/>
      <c r="J24" s="30"/>
      <c r="K24" s="30"/>
    </row>
    <row r="25" spans="2:11" ht="12.75">
      <c r="B25" s="52" t="s">
        <v>21</v>
      </c>
      <c r="C25" s="77">
        <v>9890</v>
      </c>
      <c r="D25" s="77">
        <v>0</v>
      </c>
      <c r="E25" s="53">
        <f t="shared" si="1"/>
        <v>9890</v>
      </c>
      <c r="F25" s="53">
        <f>F24+E25</f>
        <v>4920262.41</v>
      </c>
      <c r="G25" s="53">
        <f>ROUND(E25,0)</f>
        <v>9890</v>
      </c>
      <c r="H25" s="53">
        <f>E25</f>
        <v>9890</v>
      </c>
      <c r="I25" s="55"/>
      <c r="J25" s="30"/>
      <c r="K25" s="30"/>
    </row>
    <row r="26" spans="2:11" ht="12.75">
      <c r="B26" s="52" t="s">
        <v>22</v>
      </c>
      <c r="C26" s="77">
        <v>10494</v>
      </c>
      <c r="D26" s="77">
        <v>0</v>
      </c>
      <c r="E26" s="53">
        <f t="shared" si="1"/>
        <v>10494</v>
      </c>
      <c r="F26" s="53">
        <f>F25+E26</f>
        <v>4930756.41</v>
      </c>
      <c r="G26" s="53">
        <f>ROUND(E26,0)</f>
        <v>10494</v>
      </c>
      <c r="H26" s="53">
        <f>E26</f>
        <v>10494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4930756.41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4930756.41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4930756.41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4930756.41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4930756.41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13286.53</v>
      </c>
      <c r="D32" s="77">
        <v>0</v>
      </c>
      <c r="E32" s="53">
        <f t="shared" si="1"/>
        <v>13286.53</v>
      </c>
      <c r="F32" s="53">
        <f t="shared" si="2"/>
        <v>4944042.94</v>
      </c>
      <c r="G32" s="53">
        <f t="shared" si="3"/>
        <v>13287</v>
      </c>
      <c r="H32" s="53">
        <f t="shared" si="4"/>
        <v>13286.53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4944042.94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5009991.16</v>
      </c>
      <c r="D34" s="79">
        <f>SUM(D21:D33)</f>
        <v>65948.22</v>
      </c>
      <c r="E34" s="58">
        <f>SUM(E21:E33)</f>
        <v>4944042.94</v>
      </c>
      <c r="F34" s="58">
        <f>F33</f>
        <v>4944042.94</v>
      </c>
      <c r="G34" s="58">
        <f>SUM(G21:G33)</f>
        <v>4944044</v>
      </c>
      <c r="H34" s="58">
        <f>SUM(H21:H33)</f>
        <v>4944042.94</v>
      </c>
      <c r="I34" s="59"/>
      <c r="J34" s="30"/>
      <c r="K34" s="30" t="s">
        <v>317</v>
      </c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4964090.99</v>
      </c>
      <c r="D36" s="62">
        <f>D21</f>
        <v>65948.22</v>
      </c>
      <c r="E36" s="63">
        <f>+E21</f>
        <v>4898142.7700000005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45900.17</v>
      </c>
      <c r="D37" s="162">
        <f>SUM(D22:D33)</f>
        <v>0</v>
      </c>
      <c r="E37" s="163">
        <f>SUM(E22:E33)</f>
        <v>45900.17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5009991.16</v>
      </c>
      <c r="D38" s="63">
        <f>SUM(D36:D37)</f>
        <v>65948.22</v>
      </c>
      <c r="E38" s="63">
        <f>SUM(E36:E37)</f>
        <v>4944042.94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A36" sqref="A36:IV38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49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161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0</v>
      </c>
      <c r="D19" s="75">
        <v>0</v>
      </c>
      <c r="E19" s="46">
        <f>C19</f>
        <v>0</v>
      </c>
      <c r="F19" s="46">
        <f>E19</f>
        <v>0</v>
      </c>
      <c r="G19" s="47">
        <f>ROUND(E19,0)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0</v>
      </c>
      <c r="D21" s="51">
        <f t="shared" si="0"/>
        <v>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0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0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0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0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0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0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0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0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0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0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12977.87</v>
      </c>
      <c r="D32" s="77">
        <v>0</v>
      </c>
      <c r="E32" s="53">
        <f t="shared" si="1"/>
        <v>12977.87</v>
      </c>
      <c r="F32" s="53">
        <f t="shared" si="2"/>
        <v>12977.87</v>
      </c>
      <c r="G32" s="53">
        <f t="shared" si="3"/>
        <v>12978</v>
      </c>
      <c r="H32" s="53">
        <f t="shared" si="4"/>
        <v>12977.87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12977.87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12977.87</v>
      </c>
      <c r="D34" s="79">
        <f>SUM(D21:D33)</f>
        <v>0</v>
      </c>
      <c r="E34" s="58">
        <f>SUM(E21:E33)</f>
        <v>12977.87</v>
      </c>
      <c r="F34" s="58">
        <f>F33</f>
        <v>12977.87</v>
      </c>
      <c r="G34" s="58">
        <f>SUM(G21:G33)</f>
        <v>12978</v>
      </c>
      <c r="H34" s="58">
        <f>SUM(H21:H33)</f>
        <v>12977.87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0</v>
      </c>
      <c r="D36" s="62">
        <f>D21</f>
        <v>0</v>
      </c>
      <c r="E36" s="63">
        <f>+E21</f>
        <v>0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12977.87</v>
      </c>
      <c r="D37" s="162">
        <f>SUM(D22:D33)</f>
        <v>0</v>
      </c>
      <c r="E37" s="163">
        <f>SUM(E22:E33)</f>
        <v>12977.87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12977.87</v>
      </c>
      <c r="D38" s="63">
        <f>SUM(D36:D37)</f>
        <v>0</v>
      </c>
      <c r="E38" s="63">
        <f>SUM(E36:E37)</f>
        <v>12977.87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E51:H51"/>
    <mergeCell ref="E52:H52"/>
    <mergeCell ref="F1:G1"/>
    <mergeCell ref="B5:H5"/>
    <mergeCell ref="B6:H6"/>
    <mergeCell ref="B7:H7"/>
    <mergeCell ref="G44:H44"/>
    <mergeCell ref="G45:H45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A36" sqref="A36:IV38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49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50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2534.99</v>
      </c>
      <c r="D19" s="75">
        <v>0</v>
      </c>
      <c r="E19" s="46">
        <f>C19</f>
        <v>2534.99</v>
      </c>
      <c r="F19" s="46">
        <f>E19</f>
        <v>2534.99</v>
      </c>
      <c r="G19" s="47">
        <f>ROUND(E19,0)</f>
        <v>2535</v>
      </c>
      <c r="H19" s="46">
        <f>E19</f>
        <v>2534.99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2534.99</v>
      </c>
      <c r="D21" s="51">
        <f t="shared" si="0"/>
        <v>0</v>
      </c>
      <c r="E21" s="51">
        <f t="shared" si="0"/>
        <v>2534.99</v>
      </c>
      <c r="F21" s="51">
        <f t="shared" si="0"/>
        <v>2534.99</v>
      </c>
      <c r="G21" s="51">
        <f t="shared" si="0"/>
        <v>2535</v>
      </c>
      <c r="H21" s="51">
        <f t="shared" si="0"/>
        <v>2534.99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2534.99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2534.99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2534.99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2534.99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1100</v>
      </c>
      <c r="D26" s="77">
        <v>0</v>
      </c>
      <c r="E26" s="53">
        <f t="shared" si="1"/>
        <v>1100</v>
      </c>
      <c r="F26" s="53">
        <f>F25+E26</f>
        <v>3634.99</v>
      </c>
      <c r="G26" s="53">
        <f>ROUND(E26,0)</f>
        <v>1100</v>
      </c>
      <c r="H26" s="53">
        <f>E26</f>
        <v>1100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3634.99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2069</v>
      </c>
      <c r="D28" s="77">
        <v>0</v>
      </c>
      <c r="E28" s="53">
        <f t="shared" si="1"/>
        <v>2069</v>
      </c>
      <c r="F28" s="53">
        <f t="shared" si="2"/>
        <v>5703.99</v>
      </c>
      <c r="G28" s="53">
        <f t="shared" si="3"/>
        <v>2069</v>
      </c>
      <c r="H28" s="53">
        <f t="shared" si="4"/>
        <v>2069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5703.99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5703.99</v>
      </c>
      <c r="G30" s="53">
        <f t="shared" si="3"/>
        <v>0</v>
      </c>
      <c r="H30" s="53">
        <f t="shared" si="4"/>
        <v>0</v>
      </c>
      <c r="I30" s="55"/>
      <c r="J30" s="30"/>
      <c r="K30" s="61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5703.99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5703.99</v>
      </c>
      <c r="G32" s="53">
        <f t="shared" si="3"/>
        <v>0</v>
      </c>
      <c r="H32" s="53">
        <f t="shared" si="4"/>
        <v>0</v>
      </c>
      <c r="I32" s="55"/>
      <c r="J32" s="30"/>
      <c r="K32" s="61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5703.99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5703.99</v>
      </c>
      <c r="D34" s="79">
        <f>SUM(D21:D33)</f>
        <v>0</v>
      </c>
      <c r="E34" s="58">
        <f>SUM(E21:E33)</f>
        <v>5703.99</v>
      </c>
      <c r="F34" s="58">
        <f>F33</f>
        <v>5703.99</v>
      </c>
      <c r="G34" s="58">
        <f>SUM(G21:G33)</f>
        <v>5704</v>
      </c>
      <c r="H34" s="58">
        <f>SUM(H21:H33)</f>
        <v>5703.99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2534.99</v>
      </c>
      <c r="D36" s="62">
        <f>D21</f>
        <v>0</v>
      </c>
      <c r="E36" s="63">
        <f>+E21</f>
        <v>2534.99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3169</v>
      </c>
      <c r="D37" s="162">
        <f>SUM(D22:D33)</f>
        <v>0</v>
      </c>
      <c r="E37" s="163">
        <f>SUM(E22:E33)</f>
        <v>3169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5703.99</v>
      </c>
      <c r="D38" s="63">
        <f>SUM(D36:D37)</f>
        <v>0</v>
      </c>
      <c r="E38" s="63">
        <f>SUM(E36:E37)</f>
        <v>5703.99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E40" sqref="E40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148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147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0</v>
      </c>
      <c r="D19" s="75">
        <v>0</v>
      </c>
      <c r="E19" s="46">
        <f>C19</f>
        <v>0</v>
      </c>
      <c r="F19" s="46">
        <f>E19</f>
        <v>0</v>
      </c>
      <c r="G19" s="47">
        <f>ROUND(E19,0)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0</v>
      </c>
      <c r="D21" s="51">
        <f t="shared" si="0"/>
        <v>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0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0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0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0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0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0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0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0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800</v>
      </c>
      <c r="D30" s="77">
        <v>0</v>
      </c>
      <c r="E30" s="53">
        <f t="shared" si="1"/>
        <v>800</v>
      </c>
      <c r="F30" s="53">
        <f t="shared" si="2"/>
        <v>800</v>
      </c>
      <c r="G30" s="53">
        <f t="shared" si="3"/>
        <v>800</v>
      </c>
      <c r="H30" s="53">
        <f t="shared" si="4"/>
        <v>800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800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800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800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800</v>
      </c>
      <c r="D34" s="79">
        <f>SUM(D21:D33)</f>
        <v>0</v>
      </c>
      <c r="E34" s="58">
        <f>SUM(E21:E33)</f>
        <v>800</v>
      </c>
      <c r="F34" s="58">
        <f>F33</f>
        <v>800</v>
      </c>
      <c r="G34" s="58">
        <f>SUM(G21:G33)</f>
        <v>800</v>
      </c>
      <c r="H34" s="58">
        <f>SUM(H21:H33)</f>
        <v>800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0</v>
      </c>
      <c r="D36" s="62">
        <f>D21</f>
        <v>0</v>
      </c>
      <c r="E36" s="63">
        <f>+E21</f>
        <v>0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800</v>
      </c>
      <c r="D37" s="162">
        <f>SUM(D22:D33)</f>
        <v>0</v>
      </c>
      <c r="E37" s="163">
        <f>SUM(E22:E33)</f>
        <v>800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800</v>
      </c>
      <c r="D38" s="63">
        <f>SUM(D36:D37)</f>
        <v>0</v>
      </c>
      <c r="E38" s="63">
        <f>SUM(E36:E37)</f>
        <v>800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E51:H51"/>
    <mergeCell ref="E52:H52"/>
    <mergeCell ref="F1:G1"/>
    <mergeCell ref="B5:H5"/>
    <mergeCell ref="B6:H6"/>
    <mergeCell ref="B7:H7"/>
    <mergeCell ref="G44:H44"/>
    <mergeCell ref="G45:H45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118"/>
  <sheetViews>
    <sheetView showGridLines="0" zoomScalePageLayoutView="0" workbookViewId="0" topLeftCell="A1">
      <selection activeCell="A2" sqref="A2:IV15"/>
    </sheetView>
  </sheetViews>
  <sheetFormatPr defaultColWidth="11.421875" defaultRowHeight="12.75"/>
  <cols>
    <col min="1" max="1" width="40.8515625" style="0" customWidth="1"/>
    <col min="2" max="2" width="10.28125" style="0" customWidth="1"/>
    <col min="3" max="4" width="13.57421875" style="0" customWidth="1"/>
    <col min="5" max="5" width="14.28125" style="0" bestFit="1" customWidth="1"/>
    <col min="7" max="7" width="13.8515625" style="0" bestFit="1" customWidth="1"/>
    <col min="9" max="9" width="13.8515625" style="0" bestFit="1" customWidth="1"/>
  </cols>
  <sheetData>
    <row r="2" spans="1:32" ht="22.5" customHeight="1">
      <c r="A2" s="291" t="s">
        <v>242</v>
      </c>
      <c r="B2" s="291"/>
      <c r="C2" s="216" t="s">
        <v>243</v>
      </c>
      <c r="D2" s="216" t="s">
        <v>244</v>
      </c>
      <c r="E2" s="216" t="s">
        <v>245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2.75">
      <c r="A3" s="290" t="s">
        <v>274</v>
      </c>
      <c r="B3" s="217" t="s">
        <v>246</v>
      </c>
      <c r="C3" s="218">
        <f aca="true" t="shared" si="0" ref="C3:E4">C28</f>
        <v>60509874.39</v>
      </c>
      <c r="D3" s="218">
        <f t="shared" si="0"/>
        <v>59668835.650000006</v>
      </c>
      <c r="E3" s="218">
        <f t="shared" si="0"/>
        <v>841038.7399999965</v>
      </c>
      <c r="F3" s="122"/>
      <c r="G3" s="122"/>
      <c r="H3" s="122"/>
      <c r="I3" s="228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12.75">
      <c r="A4" s="290"/>
      <c r="B4" s="217" t="s">
        <v>247</v>
      </c>
      <c r="C4" s="218">
        <f t="shared" si="0"/>
        <v>-24375032.25</v>
      </c>
      <c r="D4" s="218">
        <f t="shared" si="0"/>
        <v>-23548838.46</v>
      </c>
      <c r="E4" s="218">
        <f t="shared" si="0"/>
        <v>-826193.7899999991</v>
      </c>
      <c r="F4" s="122"/>
      <c r="G4" s="122"/>
      <c r="H4" s="122"/>
      <c r="I4" s="228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ht="12.75">
      <c r="A5" s="290"/>
      <c r="B5" s="219" t="s">
        <v>248</v>
      </c>
      <c r="C5" s="220">
        <f>SUM(C3:C4)</f>
        <v>36134842.14</v>
      </c>
      <c r="D5" s="220">
        <f>SUM(D3:D4)</f>
        <v>36119997.190000005</v>
      </c>
      <c r="E5" s="220">
        <f>SUM(E3:E4)</f>
        <v>14844.949999997392</v>
      </c>
      <c r="F5" s="122"/>
      <c r="G5" s="122"/>
      <c r="H5" s="122"/>
      <c r="I5" s="228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2" ht="12.75">
      <c r="A6" s="290" t="s">
        <v>275</v>
      </c>
      <c r="B6" s="217" t="s">
        <v>246</v>
      </c>
      <c r="C6" s="218">
        <f aca="true" t="shared" si="1" ref="C6:E7">C34</f>
        <v>9167266.95</v>
      </c>
      <c r="D6" s="218">
        <f t="shared" si="1"/>
        <v>8257481.77</v>
      </c>
      <c r="E6" s="218">
        <f t="shared" si="1"/>
        <v>909785.1799999997</v>
      </c>
      <c r="F6" s="122"/>
      <c r="G6" s="130"/>
      <c r="H6" s="122"/>
      <c r="I6" s="228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2" ht="12.75">
      <c r="A7" s="290"/>
      <c r="B7" s="217" t="s">
        <v>247</v>
      </c>
      <c r="C7" s="218">
        <f t="shared" si="1"/>
        <v>0</v>
      </c>
      <c r="D7" s="218">
        <f t="shared" si="1"/>
        <v>0</v>
      </c>
      <c r="E7" s="218">
        <f t="shared" si="1"/>
        <v>0</v>
      </c>
      <c r="F7" s="122"/>
      <c r="G7" s="122"/>
      <c r="H7" s="122"/>
      <c r="I7" s="228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2" ht="12.75">
      <c r="A8" s="290"/>
      <c r="B8" s="219" t="s">
        <v>248</v>
      </c>
      <c r="C8" s="220">
        <f>SUM(C6:C7)</f>
        <v>9167266.95</v>
      </c>
      <c r="D8" s="220">
        <f>SUM(D6:D7)</f>
        <v>8257481.77</v>
      </c>
      <c r="E8" s="220">
        <f>SUM(E6:E7)</f>
        <v>909785.1799999997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</row>
    <row r="9" spans="1:32" ht="12.75">
      <c r="A9" s="290" t="s">
        <v>276</v>
      </c>
      <c r="B9" s="217" t="s">
        <v>246</v>
      </c>
      <c r="C9" s="218">
        <f aca="true" t="shared" si="2" ref="C9:E10">C38</f>
        <v>6153185.41</v>
      </c>
      <c r="D9" s="218">
        <f t="shared" si="2"/>
        <v>6153185.41</v>
      </c>
      <c r="E9" s="218">
        <f t="shared" si="2"/>
        <v>0</v>
      </c>
      <c r="F9" s="122"/>
      <c r="G9" s="130"/>
      <c r="H9" s="122"/>
      <c r="I9" s="228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</row>
    <row r="10" spans="1:32" ht="12.75">
      <c r="A10" s="290"/>
      <c r="B10" s="217" t="s">
        <v>247</v>
      </c>
      <c r="C10" s="218">
        <f t="shared" si="2"/>
        <v>0</v>
      </c>
      <c r="D10" s="218">
        <f t="shared" si="2"/>
        <v>0</v>
      </c>
      <c r="E10" s="218">
        <f t="shared" si="2"/>
        <v>0</v>
      </c>
      <c r="F10" s="122"/>
      <c r="G10" s="122"/>
      <c r="H10" s="122"/>
      <c r="I10" s="228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2" ht="12.75">
      <c r="A11" s="290"/>
      <c r="B11" s="219" t="s">
        <v>248</v>
      </c>
      <c r="C11" s="220">
        <f>SUM(C9:C10)</f>
        <v>6153185.41</v>
      </c>
      <c r="D11" s="220">
        <f>SUM(D9:D10)</f>
        <v>6153185.41</v>
      </c>
      <c r="E11" s="220">
        <f>SUM(E9:E10)</f>
        <v>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ht="5.25" customHeight="1"/>
    <row r="13" spans="1:32" ht="12.75">
      <c r="A13" s="221" t="s">
        <v>30</v>
      </c>
      <c r="B13" s="219" t="s">
        <v>246</v>
      </c>
      <c r="C13" s="220">
        <f aca="true" t="shared" si="3" ref="C13:E14">C3+C6+C9</f>
        <v>75830326.75</v>
      </c>
      <c r="D13" s="220">
        <f t="shared" si="3"/>
        <v>74079502.83</v>
      </c>
      <c r="E13" s="220">
        <f t="shared" si="3"/>
        <v>1750823.9199999962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2.75">
      <c r="A14" s="221" t="s">
        <v>30</v>
      </c>
      <c r="B14" s="219" t="s">
        <v>247</v>
      </c>
      <c r="C14" s="220">
        <f t="shared" si="3"/>
        <v>-24375032.25</v>
      </c>
      <c r="D14" s="220">
        <f t="shared" si="3"/>
        <v>-23548838.46</v>
      </c>
      <c r="E14" s="220">
        <f t="shared" si="3"/>
        <v>-826193.7899999991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2.75">
      <c r="A15" s="221" t="s">
        <v>30</v>
      </c>
      <c r="B15" s="219" t="s">
        <v>248</v>
      </c>
      <c r="C15" s="220">
        <f>SUM(C13:C14)</f>
        <v>51455294.5</v>
      </c>
      <c r="D15" s="220">
        <f>SUM(D13:D14)</f>
        <v>50530664.37</v>
      </c>
      <c r="E15" s="220">
        <f>SUM(E13:E14)</f>
        <v>924630.1299999971</v>
      </c>
      <c r="F15" s="130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21" spans="1:32" ht="22.5" customHeight="1">
      <c r="A21" s="291" t="s">
        <v>242</v>
      </c>
      <c r="B21" s="291"/>
      <c r="C21" s="216" t="s">
        <v>243</v>
      </c>
      <c r="D21" s="216" t="s">
        <v>244</v>
      </c>
      <c r="E21" s="216" t="s">
        <v>245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2.75">
      <c r="A22" s="290" t="s">
        <v>250</v>
      </c>
      <c r="B22" s="217" t="s">
        <v>246</v>
      </c>
      <c r="C22" s="218">
        <v>14646260.13</v>
      </c>
      <c r="D22" s="218">
        <v>15951124.3</v>
      </c>
      <c r="E22" s="218">
        <f>C22-D22</f>
        <v>-1304864.17</v>
      </c>
      <c r="F22" s="122"/>
      <c r="G22" s="122"/>
      <c r="H22" s="122"/>
      <c r="I22" s="228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2.75">
      <c r="A23" s="290"/>
      <c r="B23" s="217" t="s">
        <v>247</v>
      </c>
      <c r="C23" s="218">
        <v>-9247294.69</v>
      </c>
      <c r="D23" s="218">
        <v>-10117826.49</v>
      </c>
      <c r="E23" s="218">
        <f>C23-D23</f>
        <v>870531.8000000007</v>
      </c>
      <c r="F23" s="122"/>
      <c r="G23" s="122"/>
      <c r="H23" s="122"/>
      <c r="I23" s="228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2.75">
      <c r="A24" s="290"/>
      <c r="B24" s="219" t="s">
        <v>248</v>
      </c>
      <c r="C24" s="220">
        <f>SUM(C22:C23)</f>
        <v>5398965.440000001</v>
      </c>
      <c r="D24" s="220">
        <f>SUM(D22:D23)</f>
        <v>5833297.8100000005</v>
      </c>
      <c r="E24" s="220">
        <f>SUM(E22:E23)</f>
        <v>-434332.3699999992</v>
      </c>
      <c r="F24" s="122"/>
      <c r="G24" s="122"/>
      <c r="H24" s="122"/>
      <c r="I24" s="228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2.75">
      <c r="A25" s="290" t="s">
        <v>249</v>
      </c>
      <c r="B25" s="217" t="s">
        <v>246</v>
      </c>
      <c r="C25" s="218">
        <v>45863614.26</v>
      </c>
      <c r="D25" s="218">
        <v>43717711.35</v>
      </c>
      <c r="E25" s="218">
        <f>C25-D25</f>
        <v>2145902.9099999964</v>
      </c>
      <c r="F25" s="122"/>
      <c r="G25" s="130"/>
      <c r="H25" s="122"/>
      <c r="I25" s="228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2.75">
      <c r="A26" s="290"/>
      <c r="B26" s="217" t="s">
        <v>247</v>
      </c>
      <c r="C26" s="218">
        <v>-15127737.56</v>
      </c>
      <c r="D26" s="218">
        <v>-13431011.97</v>
      </c>
      <c r="E26" s="218">
        <f>C26-D26</f>
        <v>-1696725.5899999999</v>
      </c>
      <c r="F26" s="122"/>
      <c r="G26" s="122"/>
      <c r="H26" s="122"/>
      <c r="I26" s="228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2.75">
      <c r="A27" s="290"/>
      <c r="B27" s="219" t="s">
        <v>248</v>
      </c>
      <c r="C27" s="220">
        <f>SUM(C25:C26)</f>
        <v>30735876.699999996</v>
      </c>
      <c r="D27" s="220">
        <f>SUM(D25:D26)</f>
        <v>30286699.380000003</v>
      </c>
      <c r="E27" s="220">
        <f>SUM(E25:E26)</f>
        <v>449177.3199999966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2.75">
      <c r="A28" s="222" t="s">
        <v>251</v>
      </c>
      <c r="B28" s="225" t="s">
        <v>246</v>
      </c>
      <c r="C28" s="212">
        <f aca="true" t="shared" si="4" ref="C28:E29">C22+C25</f>
        <v>60509874.39</v>
      </c>
      <c r="D28" s="212">
        <f t="shared" si="4"/>
        <v>59668835.650000006</v>
      </c>
      <c r="E28" s="212">
        <f t="shared" si="4"/>
        <v>841038.7399999965</v>
      </c>
      <c r="F28" s="122"/>
      <c r="G28" s="122"/>
      <c r="H28" s="122"/>
      <c r="I28" s="130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32" ht="12.75">
      <c r="A29" s="213"/>
      <c r="B29" s="226" t="s">
        <v>247</v>
      </c>
      <c r="C29" s="227">
        <f t="shared" si="4"/>
        <v>-24375032.25</v>
      </c>
      <c r="D29" s="227">
        <f t="shared" si="4"/>
        <v>-23548838.46</v>
      </c>
      <c r="E29" s="227">
        <f t="shared" si="4"/>
        <v>-826193.7899999991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ht="12.75">
      <c r="A30" s="213"/>
      <c r="B30" s="223" t="s">
        <v>248</v>
      </c>
      <c r="C30" s="224">
        <f>SUM(C28:C29)</f>
        <v>36134842.14</v>
      </c>
      <c r="D30" s="224">
        <f>SUM(D28:D29)</f>
        <v>36119997.190000005</v>
      </c>
      <c r="E30" s="224">
        <f>SUM(E28:E29)</f>
        <v>14844.949999997392</v>
      </c>
      <c r="F30" s="122"/>
      <c r="G30" s="130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 spans="1:32" ht="12.75">
      <c r="A31" s="213"/>
      <c r="B31" s="214"/>
      <c r="C31" s="215"/>
      <c r="D31" s="215"/>
      <c r="E31" s="215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6" customHeight="1">
      <c r="A32" s="213"/>
      <c r="B32" s="214"/>
      <c r="C32" s="215"/>
      <c r="D32" s="215"/>
      <c r="E32" s="215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 spans="1:32" ht="22.5" customHeight="1">
      <c r="A33" s="291" t="s">
        <v>242</v>
      </c>
      <c r="B33" s="291"/>
      <c r="C33" s="216" t="s">
        <v>243</v>
      </c>
      <c r="D33" s="216" t="s">
        <v>244</v>
      </c>
      <c r="E33" s="216" t="s">
        <v>245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</row>
    <row r="34" spans="1:32" ht="12.75">
      <c r="A34" s="290" t="s">
        <v>252</v>
      </c>
      <c r="B34" s="217" t="s">
        <v>246</v>
      </c>
      <c r="C34" s="218">
        <v>9167266.95</v>
      </c>
      <c r="D34" s="218">
        <v>8257481.77</v>
      </c>
      <c r="E34" s="218">
        <f>C34-D34</f>
        <v>909785.1799999997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</row>
    <row r="35" spans="1:32" ht="12.75">
      <c r="A35" s="290"/>
      <c r="B35" s="217" t="s">
        <v>247</v>
      </c>
      <c r="C35" s="218">
        <v>0</v>
      </c>
      <c r="D35" s="218">
        <v>0</v>
      </c>
      <c r="E35" s="218">
        <f>C35-D35</f>
        <v>0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1:32" ht="12.75">
      <c r="A36" s="290"/>
      <c r="B36" s="219" t="s">
        <v>248</v>
      </c>
      <c r="C36" s="220">
        <f>SUM(C34:C35)</f>
        <v>9167266.95</v>
      </c>
      <c r="D36" s="220">
        <f>SUM(D34:D35)</f>
        <v>8257481.77</v>
      </c>
      <c r="E36" s="220">
        <f>SUM(E34:E35)</f>
        <v>909785.1799999997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1:5" s="122" customFormat="1" ht="7.5" customHeight="1">
      <c r="A37" s="213"/>
      <c r="B37" s="214"/>
      <c r="C37" s="215"/>
      <c r="D37" s="215"/>
      <c r="E37" s="215"/>
    </row>
    <row r="38" spans="1:32" ht="12.75">
      <c r="A38" s="290" t="s">
        <v>253</v>
      </c>
      <c r="B38" s="217" t="s">
        <v>246</v>
      </c>
      <c r="C38" s="218">
        <v>6153185.41</v>
      </c>
      <c r="D38" s="218">
        <v>6153185.41</v>
      </c>
      <c r="E38" s="218">
        <f>C38-D38</f>
        <v>0</v>
      </c>
      <c r="F38" s="122"/>
      <c r="G38" s="130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1:32" ht="12.75">
      <c r="A39" s="290"/>
      <c r="B39" s="217" t="s">
        <v>247</v>
      </c>
      <c r="C39" s="218"/>
      <c r="D39" s="218"/>
      <c r="E39" s="218">
        <f>C39-D39</f>
        <v>0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 spans="1:32" ht="12.75">
      <c r="A40" s="290"/>
      <c r="B40" s="219" t="s">
        <v>248</v>
      </c>
      <c r="C40" s="220">
        <f>SUM(C38:C39)</f>
        <v>6153185.41</v>
      </c>
      <c r="D40" s="220">
        <f>SUM(D38:D39)</f>
        <v>6153185.41</v>
      </c>
      <c r="E40" s="220">
        <f>SUM(E38:E39)</f>
        <v>0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</row>
    <row r="41" spans="1:32" ht="12.75">
      <c r="A41" s="213"/>
      <c r="B41" s="214"/>
      <c r="C41" s="215"/>
      <c r="D41" s="215"/>
      <c r="E41" s="215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</row>
    <row r="42" spans="1:32" ht="12.75">
      <c r="A42" s="221" t="s">
        <v>30</v>
      </c>
      <c r="B42" s="219" t="s">
        <v>246</v>
      </c>
      <c r="C42" s="220">
        <f aca="true" t="shared" si="5" ref="C42:E43">C28+C34+C38</f>
        <v>75830326.75</v>
      </c>
      <c r="D42" s="220">
        <f t="shared" si="5"/>
        <v>74079502.83</v>
      </c>
      <c r="E42" s="220">
        <f t="shared" si="5"/>
        <v>1750823.9199999962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</row>
    <row r="43" spans="1:32" ht="12.75">
      <c r="A43" s="221" t="s">
        <v>30</v>
      </c>
      <c r="B43" s="219" t="s">
        <v>247</v>
      </c>
      <c r="C43" s="220">
        <f t="shared" si="5"/>
        <v>-24375032.25</v>
      </c>
      <c r="D43" s="220">
        <f t="shared" si="5"/>
        <v>-23548838.46</v>
      </c>
      <c r="E43" s="220">
        <f t="shared" si="5"/>
        <v>-826193.7899999991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</row>
    <row r="44" spans="1:32" ht="12.75">
      <c r="A44" s="221" t="s">
        <v>30</v>
      </c>
      <c r="B44" s="219" t="s">
        <v>248</v>
      </c>
      <c r="C44" s="220">
        <f>C42+C43</f>
        <v>51455294.5</v>
      </c>
      <c r="D44" s="220">
        <f>D42+D43</f>
        <v>50530664.37</v>
      </c>
      <c r="E44" s="220">
        <f>E42+E43</f>
        <v>924630.1299999971</v>
      </c>
      <c r="F44" s="130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</row>
    <row r="45" spans="1:55" ht="12.75">
      <c r="A45" s="2"/>
      <c r="B45" s="2"/>
      <c r="C45" s="2"/>
      <c r="D45" s="2"/>
      <c r="E45" s="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55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55" ht="12.75">
      <c r="A47" s="236" t="s">
        <v>277</v>
      </c>
      <c r="B47" s="122"/>
      <c r="C47" s="130">
        <f aca="true" t="shared" si="6" ref="C47:E49">C13-C42</f>
        <v>0</v>
      </c>
      <c r="D47" s="130">
        <f t="shared" si="6"/>
        <v>0</v>
      </c>
      <c r="E47" s="130">
        <f t="shared" si="6"/>
        <v>0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</row>
    <row r="48" spans="1:55" ht="12.75">
      <c r="A48" s="122"/>
      <c r="B48" s="122"/>
      <c r="C48" s="130">
        <f t="shared" si="6"/>
        <v>0</v>
      </c>
      <c r="D48" s="130">
        <f t="shared" si="6"/>
        <v>0</v>
      </c>
      <c r="E48" s="130">
        <f t="shared" si="6"/>
        <v>0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</row>
    <row r="49" spans="1:55" ht="12.75">
      <c r="A49" s="122"/>
      <c r="B49" s="122"/>
      <c r="C49" s="130">
        <f t="shared" si="6"/>
        <v>0</v>
      </c>
      <c r="D49" s="130">
        <f t="shared" si="6"/>
        <v>0</v>
      </c>
      <c r="E49" s="130">
        <f t="shared" si="6"/>
        <v>0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</row>
    <row r="50" spans="1:55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</row>
    <row r="51" spans="1:55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</row>
    <row r="52" spans="1:5" ht="12.75">
      <c r="A52" s="122"/>
      <c r="B52" s="122"/>
      <c r="C52" s="122"/>
      <c r="D52" s="122"/>
      <c r="E52" s="122"/>
    </row>
    <row r="53" spans="1:5" ht="12.75">
      <c r="A53" s="122"/>
      <c r="B53" s="122"/>
      <c r="C53" s="122"/>
      <c r="D53" s="122"/>
      <c r="E53" s="122"/>
    </row>
    <row r="54" spans="1:5" ht="12.75">
      <c r="A54" s="122"/>
      <c r="B54" s="122"/>
      <c r="C54" s="122"/>
      <c r="D54" s="122"/>
      <c r="E54" s="122"/>
    </row>
    <row r="55" spans="1:5" ht="12.75">
      <c r="A55" s="122"/>
      <c r="B55" s="122"/>
      <c r="C55" s="122"/>
      <c r="D55" s="122"/>
      <c r="E55" s="122"/>
    </row>
    <row r="56" spans="1:5" ht="12.75">
      <c r="A56" s="122"/>
      <c r="B56" s="122"/>
      <c r="C56" s="122"/>
      <c r="D56" s="122"/>
      <c r="E56" s="122"/>
    </row>
    <row r="57" spans="1:5" ht="12.75">
      <c r="A57" s="122"/>
      <c r="B57" s="122"/>
      <c r="C57" s="122"/>
      <c r="D57" s="122"/>
      <c r="E57" s="122"/>
    </row>
    <row r="58" spans="1:5" ht="12.75">
      <c r="A58" s="122"/>
      <c r="B58" s="122"/>
      <c r="C58" s="122"/>
      <c r="D58" s="122"/>
      <c r="E58" s="122"/>
    </row>
    <row r="59" spans="1:5" ht="12.75">
      <c r="A59" s="122"/>
      <c r="B59" s="122"/>
      <c r="C59" s="122"/>
      <c r="D59" s="122"/>
      <c r="E59" s="122"/>
    </row>
    <row r="60" spans="1:5" ht="12.75">
      <c r="A60" s="122"/>
      <c r="B60" s="122"/>
      <c r="C60" s="122"/>
      <c r="D60" s="122"/>
      <c r="E60" s="122"/>
    </row>
    <row r="61" spans="1:5" ht="12.75">
      <c r="A61" s="122"/>
      <c r="B61" s="122"/>
      <c r="C61" s="122"/>
      <c r="D61" s="122"/>
      <c r="E61" s="122"/>
    </row>
    <row r="62" spans="1:5" ht="12.75">
      <c r="A62" s="122"/>
      <c r="B62" s="122"/>
      <c r="C62" s="122"/>
      <c r="D62" s="122"/>
      <c r="E62" s="122"/>
    </row>
    <row r="63" spans="1:5" ht="12.75">
      <c r="A63" s="122"/>
      <c r="B63" s="122"/>
      <c r="C63" s="122"/>
      <c r="D63" s="122"/>
      <c r="E63" s="122"/>
    </row>
    <row r="64" spans="1:5" ht="12.75">
      <c r="A64" s="122"/>
      <c r="B64" s="122"/>
      <c r="C64" s="122"/>
      <c r="D64" s="122"/>
      <c r="E64" s="122"/>
    </row>
    <row r="65" spans="1:5" ht="12.75">
      <c r="A65" s="122"/>
      <c r="B65" s="122"/>
      <c r="C65" s="122"/>
      <c r="D65" s="122"/>
      <c r="E65" s="122"/>
    </row>
    <row r="66" spans="1:5" ht="12.75">
      <c r="A66" s="122"/>
      <c r="B66" s="122"/>
      <c r="C66" s="122"/>
      <c r="D66" s="122"/>
      <c r="E66" s="122"/>
    </row>
    <row r="67" spans="1:5" ht="12.75">
      <c r="A67" s="122"/>
      <c r="B67" s="122"/>
      <c r="C67" s="122"/>
      <c r="D67" s="122"/>
      <c r="E67" s="122"/>
    </row>
    <row r="68" spans="1:5" ht="12.75">
      <c r="A68" s="122"/>
      <c r="B68" s="122"/>
      <c r="C68" s="122"/>
      <c r="D68" s="122"/>
      <c r="E68" s="122"/>
    </row>
    <row r="69" spans="1:5" ht="12.75">
      <c r="A69" s="122"/>
      <c r="B69" s="122"/>
      <c r="C69" s="122"/>
      <c r="D69" s="122"/>
      <c r="E69" s="122"/>
    </row>
    <row r="70" spans="1:5" ht="12.75">
      <c r="A70" s="122"/>
      <c r="B70" s="122"/>
      <c r="C70" s="122"/>
      <c r="D70" s="122"/>
      <c r="E70" s="122"/>
    </row>
    <row r="71" spans="1:5" ht="12.75">
      <c r="A71" s="122"/>
      <c r="B71" s="122"/>
      <c r="C71" s="122"/>
      <c r="D71" s="122"/>
      <c r="E71" s="122"/>
    </row>
    <row r="72" spans="1:5" ht="12.75">
      <c r="A72" s="122"/>
      <c r="B72" s="122"/>
      <c r="C72" s="122"/>
      <c r="D72" s="122"/>
      <c r="E72" s="122"/>
    </row>
    <row r="73" spans="1:5" ht="12.75">
      <c r="A73" s="122"/>
      <c r="B73" s="122"/>
      <c r="C73" s="122"/>
      <c r="D73" s="122"/>
      <c r="E73" s="122"/>
    </row>
    <row r="74" spans="2:5" ht="12.75">
      <c r="B74" s="122"/>
      <c r="C74" s="122"/>
      <c r="D74" s="122"/>
      <c r="E74" s="122"/>
    </row>
    <row r="75" spans="2:5" ht="12.75">
      <c r="B75" s="122"/>
      <c r="C75" s="122"/>
      <c r="D75" s="122"/>
      <c r="E75" s="122"/>
    </row>
    <row r="76" spans="2:5" ht="12.75">
      <c r="B76" s="122"/>
      <c r="C76" s="122"/>
      <c r="D76" s="122"/>
      <c r="E76" s="122"/>
    </row>
    <row r="77" spans="2:5" ht="12.75">
      <c r="B77" s="122"/>
      <c r="C77" s="122"/>
      <c r="D77" s="122"/>
      <c r="E77" s="122"/>
    </row>
    <row r="78" spans="2:5" ht="12.75">
      <c r="B78" s="122"/>
      <c r="C78" s="122"/>
      <c r="D78" s="122"/>
      <c r="E78" s="122"/>
    </row>
    <row r="79" spans="2:5" ht="12.75">
      <c r="B79" s="122"/>
      <c r="C79" s="122"/>
      <c r="D79" s="122"/>
      <c r="E79" s="122"/>
    </row>
    <row r="80" spans="2:5" ht="12.75">
      <c r="B80" s="122"/>
      <c r="C80" s="122"/>
      <c r="D80" s="122"/>
      <c r="E80" s="122"/>
    </row>
    <row r="81" spans="2:5" ht="12.75">
      <c r="B81" s="122"/>
      <c r="C81" s="122"/>
      <c r="D81" s="122"/>
      <c r="E81" s="122"/>
    </row>
    <row r="82" spans="2:5" ht="12.75">
      <c r="B82" s="122"/>
      <c r="C82" s="122"/>
      <c r="D82" s="122"/>
      <c r="E82" s="122"/>
    </row>
    <row r="83" spans="2:5" ht="12.75">
      <c r="B83" s="122"/>
      <c r="C83" s="122"/>
      <c r="D83" s="122"/>
      <c r="E83" s="122"/>
    </row>
    <row r="84" spans="2:5" ht="12.75">
      <c r="B84" s="122"/>
      <c r="C84" s="122"/>
      <c r="D84" s="122"/>
      <c r="E84" s="122"/>
    </row>
    <row r="85" spans="2:5" ht="12.75">
      <c r="B85" s="122"/>
      <c r="C85" s="122"/>
      <c r="D85" s="122"/>
      <c r="E85" s="122"/>
    </row>
    <row r="86" spans="2:5" ht="12.75">
      <c r="B86" s="122"/>
      <c r="C86" s="122"/>
      <c r="D86" s="122"/>
      <c r="E86" s="122"/>
    </row>
    <row r="87" spans="2:5" ht="12.75">
      <c r="B87" s="122"/>
      <c r="C87" s="122"/>
      <c r="D87" s="122"/>
      <c r="E87" s="122"/>
    </row>
    <row r="88" spans="2:5" ht="12.75">
      <c r="B88" s="122"/>
      <c r="C88" s="122"/>
      <c r="D88" s="122"/>
      <c r="E88" s="122"/>
    </row>
    <row r="89" spans="2:5" ht="12.75">
      <c r="B89" s="122"/>
      <c r="C89" s="122"/>
      <c r="D89" s="122"/>
      <c r="E89" s="122"/>
    </row>
    <row r="90" spans="2:5" ht="12.75">
      <c r="B90" s="122"/>
      <c r="C90" s="122"/>
      <c r="D90" s="122"/>
      <c r="E90" s="122"/>
    </row>
    <row r="91" spans="2:5" ht="12.75">
      <c r="B91" s="122"/>
      <c r="C91" s="122"/>
      <c r="D91" s="122"/>
      <c r="E91" s="122"/>
    </row>
    <row r="92" spans="2:5" ht="12.75">
      <c r="B92" s="122"/>
      <c r="C92" s="122"/>
      <c r="D92" s="122"/>
      <c r="E92" s="122"/>
    </row>
    <row r="93" spans="2:5" ht="12.75">
      <c r="B93" s="122"/>
      <c r="C93" s="122"/>
      <c r="D93" s="122"/>
      <c r="E93" s="122"/>
    </row>
    <row r="94" spans="2:5" ht="12.75">
      <c r="B94" s="122"/>
      <c r="C94" s="122"/>
      <c r="D94" s="122"/>
      <c r="E94" s="122"/>
    </row>
    <row r="95" spans="2:5" ht="12.75">
      <c r="B95" s="122"/>
      <c r="C95" s="122"/>
      <c r="D95" s="122"/>
      <c r="E95" s="122"/>
    </row>
    <row r="96" spans="2:5" ht="12.75">
      <c r="B96" s="122"/>
      <c r="C96" s="122"/>
      <c r="D96" s="122"/>
      <c r="E96" s="122"/>
    </row>
    <row r="97" spans="2:5" ht="12.75">
      <c r="B97" s="122"/>
      <c r="C97" s="122"/>
      <c r="D97" s="122"/>
      <c r="E97" s="122"/>
    </row>
    <row r="98" spans="2:5" ht="12.75">
      <c r="B98" s="122"/>
      <c r="C98" s="122"/>
      <c r="D98" s="122"/>
      <c r="E98" s="122"/>
    </row>
    <row r="99" spans="2:5" ht="12.75">
      <c r="B99" s="122"/>
      <c r="C99" s="122"/>
      <c r="D99" s="122"/>
      <c r="E99" s="122"/>
    </row>
    <row r="100" spans="2:5" ht="12.75">
      <c r="B100" s="122"/>
      <c r="C100" s="122"/>
      <c r="D100" s="122"/>
      <c r="E100" s="122"/>
    </row>
    <row r="101" spans="2:5" ht="12.75">
      <c r="B101" s="122"/>
      <c r="C101" s="122"/>
      <c r="D101" s="122"/>
      <c r="E101" s="122"/>
    </row>
    <row r="102" spans="2:5" ht="12.75">
      <c r="B102" s="122"/>
      <c r="C102" s="122"/>
      <c r="D102" s="122"/>
      <c r="E102" s="122"/>
    </row>
    <row r="103" spans="2:5" ht="12.75">
      <c r="B103" s="122"/>
      <c r="C103" s="122"/>
      <c r="D103" s="122"/>
      <c r="E103" s="122"/>
    </row>
    <row r="104" spans="2:5" ht="12.75">
      <c r="B104" s="122"/>
      <c r="C104" s="122"/>
      <c r="D104" s="122"/>
      <c r="E104" s="122"/>
    </row>
    <row r="105" spans="2:5" ht="12.75">
      <c r="B105" s="122"/>
      <c r="C105" s="122"/>
      <c r="D105" s="122"/>
      <c r="E105" s="122"/>
    </row>
    <row r="106" spans="2:5" ht="12.75">
      <c r="B106" s="122"/>
      <c r="C106" s="122"/>
      <c r="D106" s="122"/>
      <c r="E106" s="122"/>
    </row>
    <row r="107" spans="2:5" ht="12.75">
      <c r="B107" s="122"/>
      <c r="C107" s="122"/>
      <c r="D107" s="122"/>
      <c r="E107" s="122"/>
    </row>
    <row r="108" spans="2:5" ht="12.75">
      <c r="B108" s="122"/>
      <c r="C108" s="122"/>
      <c r="D108" s="122"/>
      <c r="E108" s="122"/>
    </row>
    <row r="109" spans="2:5" ht="12.75">
      <c r="B109" s="122"/>
      <c r="C109" s="122"/>
      <c r="D109" s="122"/>
      <c r="E109" s="122"/>
    </row>
    <row r="110" spans="2:5" ht="12.75">
      <c r="B110" s="122"/>
      <c r="C110" s="122"/>
      <c r="D110" s="122"/>
      <c r="E110" s="122"/>
    </row>
    <row r="111" spans="2:5" ht="12.75">
      <c r="B111" s="122"/>
      <c r="C111" s="122"/>
      <c r="D111" s="122"/>
      <c r="E111" s="122"/>
    </row>
    <row r="112" spans="2:5" ht="12.75">
      <c r="B112" s="122"/>
      <c r="C112" s="122"/>
      <c r="D112" s="122"/>
      <c r="E112" s="122"/>
    </row>
    <row r="113" spans="2:5" ht="12.75">
      <c r="B113" s="122"/>
      <c r="C113" s="122"/>
      <c r="D113" s="122"/>
      <c r="E113" s="122"/>
    </row>
    <row r="114" spans="2:5" ht="12.75">
      <c r="B114" s="122"/>
      <c r="C114" s="122"/>
      <c r="D114" s="122"/>
      <c r="E114" s="122"/>
    </row>
    <row r="115" spans="2:5" ht="12.75">
      <c r="B115" s="122"/>
      <c r="C115" s="122"/>
      <c r="D115" s="122"/>
      <c r="E115" s="122"/>
    </row>
    <row r="116" spans="2:5" ht="12.75">
      <c r="B116" s="122"/>
      <c r="C116" s="122"/>
      <c r="D116" s="122"/>
      <c r="E116" s="122"/>
    </row>
    <row r="117" spans="2:5" ht="12.75">
      <c r="B117" s="122"/>
      <c r="C117" s="122"/>
      <c r="D117" s="122"/>
      <c r="E117" s="122"/>
    </row>
    <row r="118" spans="2:5" ht="12.75">
      <c r="B118" s="122"/>
      <c r="C118" s="122"/>
      <c r="D118" s="122"/>
      <c r="E118" s="122"/>
    </row>
  </sheetData>
  <sheetProtection/>
  <mergeCells count="10">
    <mergeCell ref="A25:A27"/>
    <mergeCell ref="A33:B33"/>
    <mergeCell ref="A34:A36"/>
    <mergeCell ref="A38:A40"/>
    <mergeCell ref="A2:B2"/>
    <mergeCell ref="A3:A5"/>
    <mergeCell ref="A6:A8"/>
    <mergeCell ref="A9:A11"/>
    <mergeCell ref="A21:B21"/>
    <mergeCell ref="A22:A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3">
      <selection activeCell="E37" sqref="E37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58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55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89752.78</v>
      </c>
      <c r="D19" s="75">
        <v>0</v>
      </c>
      <c r="E19" s="46">
        <f>C19</f>
        <v>89752.78</v>
      </c>
      <c r="F19" s="46">
        <f>E19</f>
        <v>89752.78</v>
      </c>
      <c r="G19" s="47">
        <f>ROUND(E19,0)</f>
        <v>89753</v>
      </c>
      <c r="H19" s="46">
        <f>E19</f>
        <v>89752.78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89752.78</v>
      </c>
      <c r="D21" s="51">
        <f t="shared" si="0"/>
        <v>0</v>
      </c>
      <c r="E21" s="51">
        <f t="shared" si="0"/>
        <v>89752.78</v>
      </c>
      <c r="F21" s="51">
        <f t="shared" si="0"/>
        <v>89752.78</v>
      </c>
      <c r="G21" s="51">
        <f t="shared" si="0"/>
        <v>89753</v>
      </c>
      <c r="H21" s="51">
        <f t="shared" si="0"/>
        <v>89752.78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89752.78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89752.78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89752.78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89752.78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89752.78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89752.78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89752.78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89752.78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89752.78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89752.78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89752.78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89752.78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89752.78</v>
      </c>
      <c r="D34" s="79">
        <f>SUM(D21:D33)</f>
        <v>0</v>
      </c>
      <c r="E34" s="58">
        <f>SUM(E21:E33)</f>
        <v>89752.78</v>
      </c>
      <c r="F34" s="58">
        <f>F33</f>
        <v>89752.78</v>
      </c>
      <c r="G34" s="58">
        <f>SUM(G21:G33)</f>
        <v>89753</v>
      </c>
      <c r="H34" s="58">
        <f>SUM(H21:H33)</f>
        <v>89752.78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89752.78</v>
      </c>
      <c r="D36" s="62">
        <f>D21</f>
        <v>0</v>
      </c>
      <c r="E36" s="63">
        <f>+E21</f>
        <v>89752.78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0</v>
      </c>
      <c r="D37" s="162">
        <f>SUM(D22:D33)</f>
        <v>0</v>
      </c>
      <c r="E37" s="163">
        <f>SUM(E22:E33)</f>
        <v>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89752.78</v>
      </c>
      <c r="D38" s="63">
        <f>SUM(D36:D37)</f>
        <v>0</v>
      </c>
      <c r="E38" s="63">
        <f>SUM(E36:E37)</f>
        <v>89752.78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F39" sqref="F39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3" width="14.00390625" style="26" customWidth="1"/>
    <col min="4" max="4" width="16.28125" style="26" customWidth="1"/>
    <col min="5" max="8" width="19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56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433048.3</v>
      </c>
      <c r="D19" s="75">
        <v>0</v>
      </c>
      <c r="E19" s="46">
        <f>C19</f>
        <v>433048.3</v>
      </c>
      <c r="F19" s="46">
        <f>E19</f>
        <v>433048.3</v>
      </c>
      <c r="G19" s="47">
        <f>ROUND(E19,0)</f>
        <v>433048</v>
      </c>
      <c r="H19" s="46">
        <f>E19</f>
        <v>433048.3</v>
      </c>
      <c r="I19" s="48"/>
      <c r="J19" s="30"/>
      <c r="K19" s="82"/>
      <c r="M19" s="83"/>
    </row>
    <row r="20" spans="2:13" ht="13.5" thickBot="1">
      <c r="B20" s="49" t="s">
        <v>158</v>
      </c>
      <c r="C20" s="76">
        <v>0</v>
      </c>
      <c r="D20" s="76">
        <v>3572.78</v>
      </c>
      <c r="E20" s="46">
        <f>C20-D20</f>
        <v>-3572.78</v>
      </c>
      <c r="F20" s="46">
        <f>E20</f>
        <v>-3572.78</v>
      </c>
      <c r="G20" s="47">
        <f>ROUND(E20,)</f>
        <v>-3573</v>
      </c>
      <c r="H20" s="46">
        <f>E20</f>
        <v>-3572.78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433048.3</v>
      </c>
      <c r="D21" s="51">
        <f t="shared" si="0"/>
        <v>3572.78</v>
      </c>
      <c r="E21" s="51">
        <f t="shared" si="0"/>
        <v>429475.51999999996</v>
      </c>
      <c r="F21" s="51">
        <f t="shared" si="0"/>
        <v>429475.51999999996</v>
      </c>
      <c r="G21" s="51">
        <f t="shared" si="0"/>
        <v>429475</v>
      </c>
      <c r="H21" s="51">
        <f t="shared" si="0"/>
        <v>429475.51999999996</v>
      </c>
      <c r="I21" s="48"/>
      <c r="J21" s="30"/>
      <c r="K21" s="82"/>
      <c r="M21" s="83"/>
    </row>
    <row r="22" spans="2:13" ht="12.75">
      <c r="B22" s="52" t="s">
        <v>18</v>
      </c>
      <c r="C22" s="77">
        <f>435747.3-C21</f>
        <v>2699</v>
      </c>
      <c r="D22" s="77">
        <v>0</v>
      </c>
      <c r="E22" s="53">
        <f aca="true" t="shared" si="1" ref="E22:E27">C22-D22</f>
        <v>2699</v>
      </c>
      <c r="F22" s="53">
        <f>F21+E22</f>
        <v>432174.51999999996</v>
      </c>
      <c r="G22" s="53">
        <f>ROUND(E22,)</f>
        <v>2699</v>
      </c>
      <c r="H22" s="54">
        <f>E22</f>
        <v>2699</v>
      </c>
      <c r="I22" s="55"/>
      <c r="J22" s="30"/>
      <c r="K22" s="82"/>
      <c r="M22" s="83"/>
    </row>
    <row r="23" spans="2:13" ht="12.75">
      <c r="B23" s="52" t="s">
        <v>19</v>
      </c>
      <c r="C23" s="77">
        <v>8700</v>
      </c>
      <c r="D23" s="77">
        <v>0</v>
      </c>
      <c r="E23" s="53">
        <f t="shared" si="1"/>
        <v>8700</v>
      </c>
      <c r="F23" s="53">
        <f>F22+E23</f>
        <v>440874.51999999996</v>
      </c>
      <c r="G23" s="53">
        <f>ROUND(E23,0)</f>
        <v>8700</v>
      </c>
      <c r="H23" s="53">
        <f>E23</f>
        <v>8700</v>
      </c>
      <c r="I23" s="55"/>
      <c r="J23" s="30"/>
      <c r="K23" s="82"/>
      <c r="M23" s="83"/>
    </row>
    <row r="24" spans="2:11" ht="12.75">
      <c r="B24" s="52" t="s">
        <v>20</v>
      </c>
      <c r="C24" s="77">
        <v>759</v>
      </c>
      <c r="D24" s="77">
        <v>0</v>
      </c>
      <c r="E24" s="53">
        <f t="shared" si="1"/>
        <v>759</v>
      </c>
      <c r="F24" s="53">
        <f>F23+E24</f>
        <v>441633.51999999996</v>
      </c>
      <c r="G24" s="53">
        <f>ROUND(E24,0)</f>
        <v>759</v>
      </c>
      <c r="H24" s="53">
        <f>E24</f>
        <v>759</v>
      </c>
      <c r="I24" s="55"/>
      <c r="J24" s="30"/>
      <c r="K24" s="30"/>
    </row>
    <row r="25" spans="2:11" ht="12.75">
      <c r="B25" s="52" t="s">
        <v>21</v>
      </c>
      <c r="C25" s="77">
        <v>6449</v>
      </c>
      <c r="D25" s="77">
        <v>0</v>
      </c>
      <c r="E25" s="53">
        <f t="shared" si="1"/>
        <v>6449</v>
      </c>
      <c r="F25" s="53">
        <f>F24+E25</f>
        <v>448082.51999999996</v>
      </c>
      <c r="G25" s="53">
        <f>ROUND(E25,0)</f>
        <v>6449</v>
      </c>
      <c r="H25" s="53">
        <f>E25</f>
        <v>6449</v>
      </c>
      <c r="I25" s="55"/>
      <c r="J25" s="30"/>
      <c r="K25" s="30"/>
    </row>
    <row r="26" spans="2:11" ht="12.75">
      <c r="B26" s="52" t="s">
        <v>22</v>
      </c>
      <c r="C26" s="77">
        <v>1450</v>
      </c>
      <c r="D26" s="77">
        <v>0</v>
      </c>
      <c r="E26" s="53">
        <f t="shared" si="1"/>
        <v>1450</v>
      </c>
      <c r="F26" s="53">
        <f>F25+E26</f>
        <v>449532.51999999996</v>
      </c>
      <c r="G26" s="53">
        <f>ROUND(E26,0)</f>
        <v>1450</v>
      </c>
      <c r="H26" s="53">
        <f>E26</f>
        <v>1450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449532.51999999996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1750</v>
      </c>
      <c r="D28" s="77">
        <v>0</v>
      </c>
      <c r="E28" s="53">
        <f aca="true" t="shared" si="5" ref="E28:E33">C28-D28</f>
        <v>1750</v>
      </c>
      <c r="F28" s="53">
        <f t="shared" si="2"/>
        <v>451282.51999999996</v>
      </c>
      <c r="G28" s="53">
        <f t="shared" si="3"/>
        <v>1750</v>
      </c>
      <c r="H28" s="53">
        <f t="shared" si="4"/>
        <v>1750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5"/>
        <v>0</v>
      </c>
      <c r="F29" s="53">
        <f t="shared" si="2"/>
        <v>451282.51999999996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71720</v>
      </c>
      <c r="D30" s="77">
        <v>0</v>
      </c>
      <c r="E30" s="53">
        <f t="shared" si="5"/>
        <v>71720</v>
      </c>
      <c r="F30" s="53">
        <f t="shared" si="2"/>
        <v>523002.51999999996</v>
      </c>
      <c r="G30" s="53">
        <f t="shared" si="3"/>
        <v>71720</v>
      </c>
      <c r="H30" s="53">
        <f t="shared" si="4"/>
        <v>71720</v>
      </c>
      <c r="I30" s="55"/>
      <c r="J30" s="30"/>
      <c r="K30" s="30"/>
    </row>
    <row r="31" spans="2:11" ht="12.75">
      <c r="B31" s="52" t="s">
        <v>27</v>
      </c>
      <c r="C31" s="77">
        <v>9000</v>
      </c>
      <c r="D31" s="77">
        <v>0</v>
      </c>
      <c r="E31" s="53">
        <f t="shared" si="5"/>
        <v>9000</v>
      </c>
      <c r="F31" s="53">
        <f t="shared" si="2"/>
        <v>532002.52</v>
      </c>
      <c r="G31" s="53">
        <f t="shared" si="3"/>
        <v>9000</v>
      </c>
      <c r="H31" s="53">
        <f t="shared" si="4"/>
        <v>9000</v>
      </c>
      <c r="I31" s="55"/>
      <c r="J31" s="30"/>
      <c r="K31" s="30"/>
    </row>
    <row r="32" spans="2:11" ht="12.75">
      <c r="B32" s="52" t="s">
        <v>28</v>
      </c>
      <c r="C32" s="77">
        <v>1750</v>
      </c>
      <c r="D32" s="77">
        <v>0</v>
      </c>
      <c r="E32" s="53">
        <f t="shared" si="5"/>
        <v>1750</v>
      </c>
      <c r="F32" s="53">
        <f t="shared" si="2"/>
        <v>533752.52</v>
      </c>
      <c r="G32" s="53">
        <f t="shared" si="3"/>
        <v>1750</v>
      </c>
      <c r="H32" s="53">
        <f t="shared" si="4"/>
        <v>1750</v>
      </c>
      <c r="I32" s="55"/>
      <c r="J32" s="30"/>
      <c r="K32" s="30"/>
    </row>
    <row r="33" spans="2:11" ht="12.75">
      <c r="B33" s="56" t="s">
        <v>29</v>
      </c>
      <c r="C33" s="78">
        <v>14578</v>
      </c>
      <c r="D33" s="78">
        <v>0</v>
      </c>
      <c r="E33" s="53">
        <f t="shared" si="5"/>
        <v>14578</v>
      </c>
      <c r="F33" s="53">
        <f t="shared" si="2"/>
        <v>548330.52</v>
      </c>
      <c r="G33" s="53">
        <f t="shared" si="3"/>
        <v>14578</v>
      </c>
      <c r="H33" s="53">
        <f t="shared" si="4"/>
        <v>14578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551903.3</v>
      </c>
      <c r="D34" s="79">
        <f>SUM(D21:D33)</f>
        <v>3572.78</v>
      </c>
      <c r="E34" s="58">
        <f>SUM(E21:E33)</f>
        <v>548330.52</v>
      </c>
      <c r="F34" s="58">
        <f>F33</f>
        <v>548330.52</v>
      </c>
      <c r="G34" s="58">
        <f>SUM(G21:G33)</f>
        <v>548330</v>
      </c>
      <c r="H34" s="58">
        <f>SUM(H21:H33)</f>
        <v>548330.52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433048.3</v>
      </c>
      <c r="D36" s="62">
        <f>D21</f>
        <v>3572.78</v>
      </c>
      <c r="E36" s="63">
        <f>+E21</f>
        <v>429475.51999999996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118855</v>
      </c>
      <c r="D37" s="162">
        <f>SUM(D22:D33)</f>
        <v>0</v>
      </c>
      <c r="E37" s="163">
        <f>SUM(E22:E33)</f>
        <v>118855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551903.3</v>
      </c>
      <c r="D38" s="63">
        <f>SUM(D36:D37)</f>
        <v>3572.78</v>
      </c>
      <c r="E38" s="63">
        <f>SUM(E36:E37)</f>
        <v>548330.52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>
        <v>493070.25</v>
      </c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>
        <v>6396429.03</v>
      </c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>
        <v>435747.3</v>
      </c>
      <c r="I56" s="71"/>
      <c r="J56" s="30"/>
      <c r="K56" s="28"/>
    </row>
    <row r="57" ht="12.75">
      <c r="H57" s="74">
        <v>4725</v>
      </c>
    </row>
    <row r="58" ht="12.75">
      <c r="H58" s="74">
        <v>218803.94</v>
      </c>
    </row>
    <row r="59" ht="12.75">
      <c r="H59" s="74">
        <v>957739.88</v>
      </c>
    </row>
    <row r="60" ht="12.75">
      <c r="H60" s="74">
        <f>SUM(H53:H59)</f>
        <v>8506515.4</v>
      </c>
    </row>
    <row r="61" ht="12.75">
      <c r="H61" s="74"/>
    </row>
    <row r="62" ht="12.75">
      <c r="H62" s="74">
        <f>H60-'[3]332.01.01'!$E$36</f>
        <v>-107688.65999999829</v>
      </c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0">
      <selection activeCell="H42" sqref="H4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59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4725</v>
      </c>
      <c r="D19" s="75">
        <v>0</v>
      </c>
      <c r="E19" s="46">
        <f>C19</f>
        <v>4725</v>
      </c>
      <c r="F19" s="46">
        <f>E19</f>
        <v>4725</v>
      </c>
      <c r="G19" s="47">
        <f>ROUND(E19,0)</f>
        <v>4725</v>
      </c>
      <c r="H19" s="46">
        <f>E19</f>
        <v>4725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4725</v>
      </c>
      <c r="D21" s="51">
        <f t="shared" si="0"/>
        <v>0</v>
      </c>
      <c r="E21" s="51">
        <f t="shared" si="0"/>
        <v>4725</v>
      </c>
      <c r="F21" s="51">
        <f t="shared" si="0"/>
        <v>4725</v>
      </c>
      <c r="G21" s="51">
        <f t="shared" si="0"/>
        <v>4725</v>
      </c>
      <c r="H21" s="51">
        <f t="shared" si="0"/>
        <v>4725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4725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4725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4725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4725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980</v>
      </c>
      <c r="D26" s="77">
        <v>0</v>
      </c>
      <c r="E26" s="53">
        <f t="shared" si="1"/>
        <v>980</v>
      </c>
      <c r="F26" s="53">
        <f>F25+E26</f>
        <v>5705</v>
      </c>
      <c r="G26" s="53">
        <f>ROUND(E26,0)</f>
        <v>980</v>
      </c>
      <c r="H26" s="53">
        <f>E26</f>
        <v>980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5705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5705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5705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5705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5705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5705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5705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5705</v>
      </c>
      <c r="D34" s="79">
        <f>SUM(D21:D33)</f>
        <v>0</v>
      </c>
      <c r="E34" s="58">
        <f>SUM(E21:E33)</f>
        <v>5705</v>
      </c>
      <c r="F34" s="58">
        <f>F33</f>
        <v>5705</v>
      </c>
      <c r="G34" s="58">
        <f>SUM(G21:G33)</f>
        <v>5705</v>
      </c>
      <c r="H34" s="58">
        <f>SUM(H21:H33)</f>
        <v>5705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4725</v>
      </c>
      <c r="D36" s="62">
        <f>D21</f>
        <v>0</v>
      </c>
      <c r="E36" s="63">
        <f>+E21</f>
        <v>4725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980</v>
      </c>
      <c r="D37" s="162">
        <f>SUM(D22:D33)</f>
        <v>0</v>
      </c>
      <c r="E37" s="163">
        <f>SUM(E22:E33)</f>
        <v>980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5705</v>
      </c>
      <c r="D38" s="63">
        <f>SUM(D36:D37)</f>
        <v>0</v>
      </c>
      <c r="E38" s="63">
        <f>SUM(E36:E37)</f>
        <v>5705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7">
      <selection activeCell="F33" sqref="F33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60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218803.94</v>
      </c>
      <c r="D19" s="75">
        <v>0</v>
      </c>
      <c r="E19" s="46">
        <f>C19</f>
        <v>218803.94</v>
      </c>
      <c r="F19" s="46">
        <f>E19</f>
        <v>218803.94</v>
      </c>
      <c r="G19" s="47">
        <f>ROUND(E19,0)</f>
        <v>218804</v>
      </c>
      <c r="H19" s="46">
        <f>E19</f>
        <v>218803.94</v>
      </c>
      <c r="I19" s="48"/>
      <c r="J19" s="30"/>
      <c r="K19" s="82"/>
      <c r="M19" s="83"/>
    </row>
    <row r="20" spans="2:13" ht="13.5" thickBot="1">
      <c r="B20" s="49" t="s">
        <v>159</v>
      </c>
      <c r="C20" s="76">
        <v>0</v>
      </c>
      <c r="D20" s="76">
        <v>1807.09</v>
      </c>
      <c r="E20" s="46">
        <f>C20-D20</f>
        <v>-1807.09</v>
      </c>
      <c r="F20" s="46">
        <f>E20</f>
        <v>-1807.09</v>
      </c>
      <c r="G20" s="47">
        <f>ROUND(E20,)</f>
        <v>-1807</v>
      </c>
      <c r="H20" s="46">
        <f>E20</f>
        <v>-1807.09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218803.94</v>
      </c>
      <c r="D21" s="51">
        <f t="shared" si="0"/>
        <v>1807.09</v>
      </c>
      <c r="E21" s="51">
        <f t="shared" si="0"/>
        <v>216996.85</v>
      </c>
      <c r="F21" s="51">
        <f t="shared" si="0"/>
        <v>216996.85</v>
      </c>
      <c r="G21" s="51">
        <f t="shared" si="0"/>
        <v>216997</v>
      </c>
      <c r="H21" s="51">
        <f t="shared" si="0"/>
        <v>216996.85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216996.85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216996.85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216996.85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216996.85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216996.85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>
        <v>0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216996.85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216996.85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216996.85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1650</v>
      </c>
      <c r="D30" s="77">
        <v>0</v>
      </c>
      <c r="E30" s="53">
        <f t="shared" si="1"/>
        <v>1650</v>
      </c>
      <c r="F30" s="53">
        <f t="shared" si="2"/>
        <v>218646.85</v>
      </c>
      <c r="G30" s="53">
        <f t="shared" si="3"/>
        <v>1650</v>
      </c>
      <c r="H30" s="53">
        <f t="shared" si="4"/>
        <v>1650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218646.85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218646.85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1483</v>
      </c>
      <c r="D33" s="78">
        <v>0</v>
      </c>
      <c r="E33" s="53">
        <f t="shared" si="1"/>
        <v>1483</v>
      </c>
      <c r="F33" s="53">
        <f t="shared" si="2"/>
        <v>220129.85</v>
      </c>
      <c r="G33" s="53">
        <f t="shared" si="3"/>
        <v>1483</v>
      </c>
      <c r="H33" s="53">
        <f t="shared" si="4"/>
        <v>1483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221936.94</v>
      </c>
      <c r="D34" s="79">
        <f>SUM(D21:D33)</f>
        <v>1807.09</v>
      </c>
      <c r="E34" s="58">
        <f>SUM(E21:E33)</f>
        <v>220129.85</v>
      </c>
      <c r="F34" s="58">
        <f>F33</f>
        <v>220129.85</v>
      </c>
      <c r="G34" s="58">
        <f>SUM(G21:G33)</f>
        <v>220130</v>
      </c>
      <c r="H34" s="58">
        <f>SUM(H21:H33)</f>
        <v>220129.85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218803.94</v>
      </c>
      <c r="D36" s="62">
        <f>D21</f>
        <v>1807.09</v>
      </c>
      <c r="E36" s="63">
        <f>+E21</f>
        <v>216996.85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3133</v>
      </c>
      <c r="D37" s="162">
        <f>SUM(D22:D33)</f>
        <v>0</v>
      </c>
      <c r="E37" s="163">
        <f>SUM(E22:E33)</f>
        <v>3133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221936.94</v>
      </c>
      <c r="D38" s="63">
        <f>SUM(D36:D37)</f>
        <v>1807.09</v>
      </c>
      <c r="E38" s="63">
        <f>SUM(E36:E37)</f>
        <v>220129.85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3">
      <selection activeCell="A36" sqref="A36:IV38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61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957739.88</v>
      </c>
      <c r="D19" s="75">
        <v>0</v>
      </c>
      <c r="E19" s="46">
        <f>C19</f>
        <v>957739.88</v>
      </c>
      <c r="F19" s="46">
        <f>E19</f>
        <v>957739.88</v>
      </c>
      <c r="G19" s="47">
        <f>ROUND(E19,0)</f>
        <v>957740</v>
      </c>
      <c r="H19" s="46">
        <f>E19</f>
        <v>957739.88</v>
      </c>
      <c r="I19" s="48"/>
      <c r="J19" s="30"/>
      <c r="K19" s="82"/>
      <c r="M19" s="83"/>
    </row>
    <row r="20" spans="2:13" ht="13.5" thickBot="1">
      <c r="B20" s="49" t="s">
        <v>160</v>
      </c>
      <c r="C20" s="76">
        <v>0</v>
      </c>
      <c r="D20" s="76">
        <v>31012.8</v>
      </c>
      <c r="E20" s="46">
        <f>C20-D20</f>
        <v>-31012.8</v>
      </c>
      <c r="F20" s="46">
        <f>E20</f>
        <v>-31012.8</v>
      </c>
      <c r="G20" s="47">
        <f>ROUND(E20,)</f>
        <v>-31013</v>
      </c>
      <c r="H20" s="46">
        <f>E20</f>
        <v>-31012.8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957739.88</v>
      </c>
      <c r="D21" s="51">
        <f t="shared" si="0"/>
        <v>31012.8</v>
      </c>
      <c r="E21" s="51">
        <f t="shared" si="0"/>
        <v>926727.08</v>
      </c>
      <c r="F21" s="51">
        <f t="shared" si="0"/>
        <v>926727.08</v>
      </c>
      <c r="G21" s="51">
        <f t="shared" si="0"/>
        <v>926727</v>
      </c>
      <c r="H21" s="51">
        <f t="shared" si="0"/>
        <v>926727.08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926727.08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926727.08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926727.08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9860</v>
      </c>
      <c r="D25" s="77">
        <v>0</v>
      </c>
      <c r="E25" s="53">
        <f t="shared" si="1"/>
        <v>9860</v>
      </c>
      <c r="F25" s="53">
        <f>F24+E25</f>
        <v>936587.08</v>
      </c>
      <c r="G25" s="53">
        <f>ROUND(E25,0)</f>
        <v>9860</v>
      </c>
      <c r="H25" s="53">
        <f>E25</f>
        <v>9860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936587.08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936587.08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936587.08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936587.08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936587.08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936587.08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936587.08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936587.08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967599.88</v>
      </c>
      <c r="D34" s="79">
        <f>SUM(D21:D33)</f>
        <v>31012.8</v>
      </c>
      <c r="E34" s="58">
        <f>SUM(E21:E33)</f>
        <v>936587.08</v>
      </c>
      <c r="F34" s="58">
        <f>F33</f>
        <v>936587.08</v>
      </c>
      <c r="G34" s="58">
        <f>SUM(G21:G33)</f>
        <v>936587</v>
      </c>
      <c r="H34" s="58">
        <f>SUM(H21:H33)</f>
        <v>936587.08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957739.88</v>
      </c>
      <c r="D36" s="62">
        <f>D21</f>
        <v>31012.8</v>
      </c>
      <c r="E36" s="63">
        <f>+E21</f>
        <v>926727.08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9860</v>
      </c>
      <c r="D37" s="162">
        <f>SUM(D22:D33)</f>
        <v>0</v>
      </c>
      <c r="E37" s="163">
        <f>SUM(E22:E33)</f>
        <v>9860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967599.88</v>
      </c>
      <c r="D38" s="63">
        <f>SUM(D36:D37)</f>
        <v>31012.8</v>
      </c>
      <c r="E38" s="63">
        <f>SUM(E36:E37)</f>
        <v>936587.08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3">
      <selection activeCell="K45" sqref="K45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62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18099.89</v>
      </c>
      <c r="D19" s="75">
        <v>0</v>
      </c>
      <c r="E19" s="46">
        <f>C19</f>
        <v>18099.89</v>
      </c>
      <c r="F19" s="46">
        <f>E19</f>
        <v>18099.89</v>
      </c>
      <c r="G19" s="47">
        <f>ROUND(E19,0)</f>
        <v>18100</v>
      </c>
      <c r="H19" s="46">
        <f>E19</f>
        <v>18099.89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18099.89</v>
      </c>
      <c r="D21" s="51">
        <f t="shared" si="0"/>
        <v>0</v>
      </c>
      <c r="E21" s="51">
        <f t="shared" si="0"/>
        <v>18099.89</v>
      </c>
      <c r="F21" s="51">
        <f t="shared" si="0"/>
        <v>18099.89</v>
      </c>
      <c r="G21" s="51">
        <f t="shared" si="0"/>
        <v>18100</v>
      </c>
      <c r="H21" s="51">
        <f t="shared" si="0"/>
        <v>18099.89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18099.89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18099.89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18099.89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18099.89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18099.89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18099.89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18099.89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18099.89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18099.89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18099.89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18099.89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18099.89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18099.89</v>
      </c>
      <c r="D34" s="79">
        <f>SUM(D21:D33)</f>
        <v>0</v>
      </c>
      <c r="E34" s="58">
        <f>SUM(E21:E33)</f>
        <v>18099.89</v>
      </c>
      <c r="F34" s="58">
        <f>F33</f>
        <v>18099.89</v>
      </c>
      <c r="G34" s="58">
        <f>SUM(G21:G33)</f>
        <v>18100</v>
      </c>
      <c r="H34" s="58">
        <f>SUM(H21:H33)</f>
        <v>18099.89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18099.89</v>
      </c>
      <c r="D36" s="62">
        <f>D21</f>
        <v>0</v>
      </c>
      <c r="E36" s="63">
        <f>+E21</f>
        <v>18099.89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0</v>
      </c>
      <c r="D37" s="162">
        <f>SUM(D22:D33)</f>
        <v>0</v>
      </c>
      <c r="E37" s="163">
        <f>SUM(E22:E33)</f>
        <v>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18099.89</v>
      </c>
      <c r="D38" s="63">
        <f>SUM(D36:D37)</f>
        <v>0</v>
      </c>
      <c r="E38" s="63">
        <f>SUM(E36:E37)</f>
        <v>18099.89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7">
      <selection activeCell="A36" sqref="A36:IV38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88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E15" s="37"/>
      <c r="F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0</v>
      </c>
      <c r="D19" s="75">
        <v>0</v>
      </c>
      <c r="E19" s="46">
        <f>C19</f>
        <v>0</v>
      </c>
      <c r="F19" s="46">
        <f>E19</f>
        <v>0</v>
      </c>
      <c r="G19" s="47">
        <f>ROUND(E19,0)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0</v>
      </c>
      <c r="D21" s="51">
        <f t="shared" si="0"/>
        <v>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27">C22-D22</f>
        <v>0</v>
      </c>
      <c r="F22" s="53">
        <f aca="true" t="shared" si="2" ref="F22:F33">F21+E22</f>
        <v>0</v>
      </c>
      <c r="G22" s="53">
        <f>ROUND(E22,)</f>
        <v>0</v>
      </c>
      <c r="H22" s="54">
        <f aca="true" t="shared" si="3" ref="H22:H33"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 t="shared" si="2"/>
        <v>0</v>
      </c>
      <c r="G23" s="53">
        <f aca="true" t="shared" si="4" ref="G23:G33">ROUND(E23,0)</f>
        <v>0</v>
      </c>
      <c r="H23" s="53">
        <f t="shared" si="3"/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 t="shared" si="2"/>
        <v>0</v>
      </c>
      <c r="G24" s="53">
        <f t="shared" si="4"/>
        <v>0</v>
      </c>
      <c r="H24" s="53">
        <f t="shared" si="3"/>
        <v>0</v>
      </c>
      <c r="I24" s="55"/>
      <c r="J24" s="30"/>
      <c r="K24" s="30"/>
    </row>
    <row r="25" spans="2:11" ht="12.75">
      <c r="B25" s="52" t="s">
        <v>21</v>
      </c>
      <c r="C25" s="77">
        <v>648</v>
      </c>
      <c r="D25" s="77">
        <v>0</v>
      </c>
      <c r="E25" s="53">
        <f t="shared" si="1"/>
        <v>648</v>
      </c>
      <c r="F25" s="53">
        <f t="shared" si="2"/>
        <v>648</v>
      </c>
      <c r="G25" s="53">
        <f t="shared" si="4"/>
        <v>648</v>
      </c>
      <c r="H25" s="53">
        <f t="shared" si="3"/>
        <v>648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 t="shared" si="2"/>
        <v>648</v>
      </c>
      <c r="G26" s="53">
        <f t="shared" si="4"/>
        <v>0</v>
      </c>
      <c r="H26" s="53">
        <f t="shared" si="3"/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t="shared" si="2"/>
        <v>648</v>
      </c>
      <c r="G27" s="53">
        <f t="shared" si="4"/>
        <v>0</v>
      </c>
      <c r="H27" s="53">
        <f t="shared" si="3"/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aca="true" t="shared" si="5" ref="E28:E33">C28-D28</f>
        <v>0</v>
      </c>
      <c r="F28" s="53">
        <f t="shared" si="2"/>
        <v>648</v>
      </c>
      <c r="G28" s="53">
        <f t="shared" si="4"/>
        <v>0</v>
      </c>
      <c r="H28" s="53">
        <f t="shared" si="3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5"/>
        <v>0</v>
      </c>
      <c r="F29" s="53">
        <f t="shared" si="2"/>
        <v>648</v>
      </c>
      <c r="G29" s="53">
        <f t="shared" si="4"/>
        <v>0</v>
      </c>
      <c r="H29" s="53">
        <f t="shared" si="3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5"/>
        <v>0</v>
      </c>
      <c r="F30" s="53">
        <f t="shared" si="2"/>
        <v>648</v>
      </c>
      <c r="G30" s="53">
        <f t="shared" si="4"/>
        <v>0</v>
      </c>
      <c r="H30" s="53">
        <f t="shared" si="3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5"/>
        <v>0</v>
      </c>
      <c r="F31" s="53">
        <f t="shared" si="2"/>
        <v>648</v>
      </c>
      <c r="G31" s="53">
        <f t="shared" si="4"/>
        <v>0</v>
      </c>
      <c r="H31" s="53">
        <f t="shared" si="3"/>
        <v>0</v>
      </c>
      <c r="I31" s="55"/>
      <c r="J31" s="30"/>
      <c r="K31" s="30"/>
    </row>
    <row r="32" spans="2:11" ht="12.75">
      <c r="B32" s="52" t="s">
        <v>28</v>
      </c>
      <c r="C32" s="77">
        <v>21020</v>
      </c>
      <c r="D32" s="77">
        <v>0</v>
      </c>
      <c r="E32" s="53">
        <f t="shared" si="5"/>
        <v>21020</v>
      </c>
      <c r="F32" s="53">
        <f t="shared" si="2"/>
        <v>21668</v>
      </c>
      <c r="G32" s="53">
        <f t="shared" si="4"/>
        <v>21020</v>
      </c>
      <c r="H32" s="53">
        <f t="shared" si="3"/>
        <v>21020</v>
      </c>
      <c r="I32" s="55"/>
      <c r="J32" s="30"/>
      <c r="K32" s="30"/>
    </row>
    <row r="33" spans="2:11" ht="12.75">
      <c r="B33" s="56" t="s">
        <v>29</v>
      </c>
      <c r="C33" s="78">
        <v>12751.7</v>
      </c>
      <c r="D33" s="78">
        <v>0</v>
      </c>
      <c r="E33" s="53">
        <f t="shared" si="5"/>
        <v>12751.7</v>
      </c>
      <c r="F33" s="53">
        <f t="shared" si="2"/>
        <v>34419.7</v>
      </c>
      <c r="G33" s="53">
        <f t="shared" si="4"/>
        <v>12752</v>
      </c>
      <c r="H33" s="53">
        <f t="shared" si="3"/>
        <v>12751.7</v>
      </c>
      <c r="I33" s="55"/>
      <c r="J33" s="30"/>
      <c r="K33" s="61"/>
    </row>
    <row r="34" spans="2:11" ht="17.25" customHeight="1" thickBot="1">
      <c r="B34" s="57" t="s">
        <v>30</v>
      </c>
      <c r="C34" s="79">
        <f>SUM(C21:C33)</f>
        <v>34419.7</v>
      </c>
      <c r="D34" s="79">
        <f>SUM(D21:D33)</f>
        <v>0</v>
      </c>
      <c r="E34" s="58">
        <f>SUM(E21:E33)</f>
        <v>34419.7</v>
      </c>
      <c r="F34" s="58">
        <f>F33</f>
        <v>34419.7</v>
      </c>
      <c r="G34" s="58">
        <f>SUM(G21:G33)</f>
        <v>34420</v>
      </c>
      <c r="H34" s="58">
        <f>SUM(H21:H33)</f>
        <v>34419.7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0</v>
      </c>
      <c r="D36" s="62">
        <f>D21</f>
        <v>0</v>
      </c>
      <c r="E36" s="63">
        <f>+E21</f>
        <v>0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34419.7</v>
      </c>
      <c r="D37" s="162">
        <f>SUM(D22:D33)</f>
        <v>0</v>
      </c>
      <c r="E37" s="163">
        <f>SUM(E22:E33)</f>
        <v>34419.7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34419.7</v>
      </c>
      <c r="D38" s="63">
        <f>SUM(D36:D37)</f>
        <v>0</v>
      </c>
      <c r="E38" s="63">
        <f>SUM(E36:E37)</f>
        <v>34419.7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E52:H52"/>
    <mergeCell ref="B5:H5"/>
    <mergeCell ref="B6:H6"/>
    <mergeCell ref="B7:H7"/>
    <mergeCell ref="F1:G1"/>
    <mergeCell ref="G44:H44"/>
    <mergeCell ref="G45:H45"/>
    <mergeCell ref="E51:H51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3"/>
  <sheetViews>
    <sheetView showGridLines="0" zoomScale="85" zoomScaleNormal="85" zoomScalePageLayoutView="0" workbookViewId="0" topLeftCell="A16">
      <selection activeCell="D46" sqref="D46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41</v>
      </c>
      <c r="E11" s="37"/>
      <c r="F11" s="39"/>
      <c r="I11" s="30"/>
      <c r="J11" s="30"/>
      <c r="K11" s="30"/>
    </row>
    <row r="12" spans="3:11" ht="12.75">
      <c r="C12" s="37"/>
      <c r="D12" s="38" t="s">
        <v>45</v>
      </c>
      <c r="E12" s="37"/>
      <c r="I12" s="40"/>
      <c r="J12" s="30"/>
      <c r="K12" s="30"/>
    </row>
    <row r="13" spans="3:11" ht="12.75" customHeight="1">
      <c r="C13" s="37"/>
      <c r="D13" s="38" t="s">
        <v>57</v>
      </c>
      <c r="E13" s="84"/>
      <c r="F13" s="84"/>
      <c r="G13" s="84"/>
      <c r="I13" s="40"/>
      <c r="J13" s="30"/>
      <c r="K13" s="30"/>
    </row>
    <row r="14" spans="2:11" ht="12.75" customHeight="1">
      <c r="B14" s="26" t="s">
        <v>84</v>
      </c>
      <c r="C14" s="37"/>
      <c r="D14" s="37" t="s">
        <v>63</v>
      </c>
      <c r="E14" s="84"/>
      <c r="F14" s="84"/>
      <c r="G14" s="84"/>
      <c r="I14" s="40"/>
      <c r="J14" s="30"/>
      <c r="K14" s="30"/>
    </row>
    <row r="15" spans="2:11" ht="12.75">
      <c r="B15" s="26" t="s">
        <v>85</v>
      </c>
      <c r="D15" s="37" t="s">
        <v>64</v>
      </c>
      <c r="E15" s="37"/>
      <c r="I15" s="40"/>
      <c r="J15" s="30"/>
      <c r="K15" s="30"/>
    </row>
    <row r="16" spans="2:11" ht="5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5.25" customHeight="1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8.5" customHeight="1" thickBot="1">
      <c r="B18" s="41" t="s">
        <v>9</v>
      </c>
      <c r="C18" s="41" t="s">
        <v>10</v>
      </c>
      <c r="D18" s="41" t="s">
        <v>11</v>
      </c>
      <c r="E18" s="42" t="s">
        <v>12</v>
      </c>
      <c r="F18" s="42" t="s">
        <v>13</v>
      </c>
      <c r="G18" s="43" t="s">
        <v>14</v>
      </c>
      <c r="H18" s="42" t="s">
        <v>15</v>
      </c>
      <c r="I18" s="44"/>
      <c r="J18" s="30"/>
      <c r="K18" s="30"/>
    </row>
    <row r="19" spans="2:13" ht="13.5" thickBot="1">
      <c r="B19" s="45" t="s">
        <v>16</v>
      </c>
      <c r="C19" s="75">
        <v>450000</v>
      </c>
      <c r="D19" s="75">
        <v>0</v>
      </c>
      <c r="E19" s="46">
        <f>C19</f>
        <v>450000</v>
      </c>
      <c r="F19" s="46">
        <f>E19</f>
        <v>450000</v>
      </c>
      <c r="G19" s="47">
        <f>ROUND(E19,0)</f>
        <v>450000</v>
      </c>
      <c r="H19" s="46">
        <f>E19</f>
        <v>450000</v>
      </c>
      <c r="I19" s="48"/>
      <c r="J19" s="30"/>
      <c r="K19" s="82"/>
      <c r="M19" s="83"/>
    </row>
    <row r="20" spans="2:13" ht="13.5" thickBot="1">
      <c r="B20" s="49" t="s">
        <v>169</v>
      </c>
      <c r="C20" s="76">
        <v>0</v>
      </c>
      <c r="D20" s="76">
        <v>450000</v>
      </c>
      <c r="E20" s="46">
        <f>C20-D20</f>
        <v>-450000</v>
      </c>
      <c r="F20" s="46">
        <f>E20</f>
        <v>-450000</v>
      </c>
      <c r="G20" s="47">
        <f>ROUND(E20,)</f>
        <v>-450000</v>
      </c>
      <c r="H20" s="46">
        <f>E20</f>
        <v>-450000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SUM(C19:C20)</f>
        <v>450000</v>
      </c>
      <c r="D21" s="51">
        <f t="shared" si="0"/>
        <v>450000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v>0</v>
      </c>
      <c r="E22" s="53">
        <f aca="true" t="shared" si="1" ref="E22:E33">C22-D22</f>
        <v>0</v>
      </c>
      <c r="F22" s="53">
        <f>F21+E22</f>
        <v>0</v>
      </c>
      <c r="G22" s="53">
        <f>ROUND(E22,)</f>
        <v>0</v>
      </c>
      <c r="H22" s="54">
        <f>E22</f>
        <v>0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0</v>
      </c>
      <c r="E23" s="53">
        <f t="shared" si="1"/>
        <v>0</v>
      </c>
      <c r="F23" s="53">
        <f>F22+E23</f>
        <v>0</v>
      </c>
      <c r="G23" s="53">
        <f>ROUND(E23,0)</f>
        <v>0</v>
      </c>
      <c r="H23" s="53">
        <f>E23</f>
        <v>0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0</v>
      </c>
      <c r="E24" s="53">
        <f t="shared" si="1"/>
        <v>0</v>
      </c>
      <c r="F24" s="53">
        <f>F23+E24</f>
        <v>0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0</v>
      </c>
      <c r="E25" s="53">
        <f t="shared" si="1"/>
        <v>0</v>
      </c>
      <c r="F25" s="53">
        <f>F24+E25</f>
        <v>0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0</v>
      </c>
      <c r="E26" s="53">
        <f t="shared" si="1"/>
        <v>0</v>
      </c>
      <c r="F26" s="53">
        <f>F25+E26</f>
        <v>0</v>
      </c>
      <c r="G26" s="53">
        <f>ROUND(E26,0)</f>
        <v>0</v>
      </c>
      <c r="H26" s="53">
        <f>E26</f>
        <v>0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0</v>
      </c>
      <c r="E27" s="53">
        <f t="shared" si="1"/>
        <v>0</v>
      </c>
      <c r="F27" s="53">
        <f aca="true" t="shared" si="2" ref="F27:F33">F26+E27</f>
        <v>0</v>
      </c>
      <c r="G27" s="53">
        <f aca="true" t="shared" si="3" ref="G27:G33">ROUND(E27,0)</f>
        <v>0</v>
      </c>
      <c r="H27" s="53">
        <f aca="true" t="shared" si="4" ref="H27:H33">E27</f>
        <v>0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0</v>
      </c>
      <c r="E28" s="53">
        <f t="shared" si="1"/>
        <v>0</v>
      </c>
      <c r="F28" s="53">
        <f t="shared" si="2"/>
        <v>0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0</v>
      </c>
      <c r="E29" s="53">
        <f t="shared" si="1"/>
        <v>0</v>
      </c>
      <c r="F29" s="53">
        <f t="shared" si="2"/>
        <v>0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0</v>
      </c>
      <c r="E30" s="53">
        <f t="shared" si="1"/>
        <v>0</v>
      </c>
      <c r="F30" s="53">
        <f t="shared" si="2"/>
        <v>0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0</v>
      </c>
      <c r="E31" s="53">
        <f t="shared" si="1"/>
        <v>0</v>
      </c>
      <c r="F31" s="53">
        <f t="shared" si="2"/>
        <v>0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0</v>
      </c>
      <c r="E32" s="53">
        <f t="shared" si="1"/>
        <v>0</v>
      </c>
      <c r="F32" s="53">
        <f t="shared" si="2"/>
        <v>0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0</v>
      </c>
      <c r="E33" s="53">
        <f t="shared" si="1"/>
        <v>0</v>
      </c>
      <c r="F33" s="53">
        <f t="shared" si="2"/>
        <v>0</v>
      </c>
      <c r="G33" s="53">
        <f t="shared" si="3"/>
        <v>0</v>
      </c>
      <c r="H33" s="53">
        <f t="shared" si="4"/>
        <v>0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450000</v>
      </c>
      <c r="D34" s="79">
        <f>SUM(D21:D33)</f>
        <v>450000</v>
      </c>
      <c r="E34" s="58">
        <f>SUM(E21:E33)</f>
        <v>0</v>
      </c>
      <c r="F34" s="58">
        <f>F33</f>
        <v>0</v>
      </c>
      <c r="G34" s="58">
        <f>SUM(G21:G33)</f>
        <v>0</v>
      </c>
      <c r="H34" s="58">
        <f>SUM(H21:H33)</f>
        <v>0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450000</v>
      </c>
      <c r="D36" s="62">
        <f>D21</f>
        <v>450000</v>
      </c>
      <c r="E36" s="63">
        <f>+E21</f>
        <v>0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0</v>
      </c>
      <c r="D37" s="162">
        <f>SUM(D22:D33)</f>
        <v>0</v>
      </c>
      <c r="E37" s="163">
        <f>SUM(E22:E33)</f>
        <v>0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450000</v>
      </c>
      <c r="D38" s="63">
        <f>SUM(D36:D37)</f>
        <v>450000</v>
      </c>
      <c r="E38" s="63">
        <f>SUM(E36:E37)</f>
        <v>0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4:H44"/>
    <mergeCell ref="G45:H45"/>
    <mergeCell ref="E51:H51"/>
    <mergeCell ref="E52:H52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13">
      <selection activeCell="A35" sqref="A35:IV37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65</v>
      </c>
      <c r="E11" s="37"/>
      <c r="F11" s="39"/>
      <c r="I11" s="30"/>
      <c r="J11" s="30"/>
      <c r="K11" s="30"/>
    </row>
    <row r="12" spans="3:11" ht="12.75">
      <c r="C12" s="37"/>
      <c r="D12" s="38" t="s">
        <v>66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67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114054.66</v>
      </c>
      <c r="D18" s="75">
        <v>0</v>
      </c>
      <c r="E18" s="46">
        <f>C18</f>
        <v>114054.66</v>
      </c>
      <c r="F18" s="46">
        <f>E18</f>
        <v>114054.66</v>
      </c>
      <c r="G18" s="47">
        <f>ROUND(E18,0)</f>
        <v>114055</v>
      </c>
      <c r="H18" s="46">
        <f>E18</f>
        <v>114054.66</v>
      </c>
      <c r="I18" s="48"/>
      <c r="J18" s="30"/>
      <c r="K18" s="82"/>
      <c r="M18" s="83"/>
    </row>
    <row r="19" spans="2:13" ht="13.5" thickBot="1">
      <c r="B19" s="49" t="s">
        <v>163</v>
      </c>
      <c r="C19" s="76">
        <v>0</v>
      </c>
      <c r="D19" s="76">
        <v>83498.36</v>
      </c>
      <c r="E19" s="46">
        <f>C19-D19</f>
        <v>-83498.36</v>
      </c>
      <c r="F19" s="46">
        <f>E19</f>
        <v>-83498.36</v>
      </c>
      <c r="G19" s="47">
        <f>ROUND(E19,)</f>
        <v>-83498</v>
      </c>
      <c r="H19" s="46">
        <f>E19</f>
        <v>-83498.36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114054.66</v>
      </c>
      <c r="D20" s="51">
        <f t="shared" si="0"/>
        <v>83498.36</v>
      </c>
      <c r="E20" s="51">
        <f t="shared" si="0"/>
        <v>30556.300000000003</v>
      </c>
      <c r="F20" s="51">
        <f t="shared" si="0"/>
        <v>30556.300000000003</v>
      </c>
      <c r="G20" s="51">
        <f t="shared" si="0"/>
        <v>30557</v>
      </c>
      <c r="H20" s="51">
        <f t="shared" si="0"/>
        <v>30556.300000000003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30556.300000000003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30556.300000000003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30556.300000000003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30556.300000000003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30556.300000000003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30556.300000000003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30556.300000000003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30556.300000000003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30556.300000000003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30556.300000000003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30556.300000000003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30556.300000000003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114054.66</v>
      </c>
      <c r="D33" s="79">
        <f>SUM(D20:D32)</f>
        <v>83498.36</v>
      </c>
      <c r="E33" s="58">
        <f>SUM(E20:E32)</f>
        <v>30556.300000000003</v>
      </c>
      <c r="F33" s="58">
        <f>F32</f>
        <v>30556.300000000003</v>
      </c>
      <c r="G33" s="58">
        <f>SUM(G20:G32)</f>
        <v>30557</v>
      </c>
      <c r="H33" s="58">
        <f>SUM(H20:H32)</f>
        <v>30556.300000000003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114054.66</v>
      </c>
      <c r="D35" s="62">
        <f>D20</f>
        <v>83498.36</v>
      </c>
      <c r="E35" s="63">
        <f>+E20</f>
        <v>30556.300000000003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114054.66</v>
      </c>
      <c r="D37" s="63">
        <f>SUM(D35:D36)</f>
        <v>83498.36</v>
      </c>
      <c r="E37" s="63">
        <f>SUM(E35:E36)</f>
        <v>30556.300000000003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F1:G1"/>
    <mergeCell ref="G43:H43"/>
    <mergeCell ref="G44:H44"/>
    <mergeCell ref="E50:H50"/>
    <mergeCell ref="E51:H51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D32" sqref="D3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68</v>
      </c>
      <c r="E11" s="37"/>
      <c r="F11" s="39"/>
      <c r="I11" s="30"/>
      <c r="J11" s="30"/>
      <c r="K11" s="30"/>
    </row>
    <row r="12" spans="3:11" ht="12.75" customHeight="1">
      <c r="C12" s="37"/>
      <c r="D12" s="37" t="s">
        <v>69</v>
      </c>
      <c r="E12" s="84"/>
      <c r="F12" s="84"/>
      <c r="G12" s="84"/>
      <c r="I12" s="40"/>
      <c r="J12" s="30"/>
      <c r="K12" s="30"/>
    </row>
    <row r="13" spans="2:11" ht="12.75" customHeight="1">
      <c r="B13" s="26" t="s">
        <v>84</v>
      </c>
      <c r="C13" s="37"/>
      <c r="E13" s="314"/>
      <c r="F13" s="314"/>
      <c r="G13" s="314"/>
      <c r="H13" s="31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4981210.9</v>
      </c>
      <c r="D18" s="75">
        <v>0</v>
      </c>
      <c r="E18" s="46">
        <f>C18</f>
        <v>4981210.9</v>
      </c>
      <c r="F18" s="46">
        <f>E18</f>
        <v>4981210.9</v>
      </c>
      <c r="G18" s="47">
        <f>ROUND(E18,0)</f>
        <v>4981211</v>
      </c>
      <c r="H18" s="46">
        <f>E18</f>
        <v>4981210.9</v>
      </c>
      <c r="I18" s="48"/>
      <c r="J18" s="30"/>
      <c r="K18" s="82"/>
      <c r="M18" s="83"/>
    </row>
    <row r="19" spans="2:13" ht="13.5" thickBot="1">
      <c r="B19" s="49" t="s">
        <v>36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4981210.9</v>
      </c>
      <c r="D20" s="51">
        <f t="shared" si="0"/>
        <v>0</v>
      </c>
      <c r="E20" s="51">
        <f t="shared" si="0"/>
        <v>4981210.9</v>
      </c>
      <c r="F20" s="51">
        <f t="shared" si="0"/>
        <v>4981210.9</v>
      </c>
      <c r="G20" s="51">
        <f t="shared" si="0"/>
        <v>4981211</v>
      </c>
      <c r="H20" s="51">
        <f t="shared" si="0"/>
        <v>4981210.9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26">C21-D21</f>
        <v>0</v>
      </c>
      <c r="F21" s="53">
        <f>F20+E21</f>
        <v>4981210.9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4981210.9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4981210.9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4981210.9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4981210.9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4981210.9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aca="true" t="shared" si="5" ref="E27:E32">C27-D27</f>
        <v>0</v>
      </c>
      <c r="F27" s="53">
        <f t="shared" si="2"/>
        <v>4981210.9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5"/>
        <v>0</v>
      </c>
      <c r="F28" s="53">
        <f t="shared" si="2"/>
        <v>4981210.9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5"/>
        <v>0</v>
      </c>
      <c r="F29" s="53">
        <f t="shared" si="2"/>
        <v>4981210.9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5"/>
        <v>0</v>
      </c>
      <c r="F30" s="53">
        <f t="shared" si="2"/>
        <v>4981210.9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5"/>
        <v>0</v>
      </c>
      <c r="F31" s="53">
        <f t="shared" si="2"/>
        <v>4981210.9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5"/>
        <v>0</v>
      </c>
      <c r="F32" s="53">
        <f t="shared" si="2"/>
        <v>4981210.9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4981210.9</v>
      </c>
      <c r="D33" s="79">
        <f>SUM(D20:D32)</f>
        <v>0</v>
      </c>
      <c r="E33" s="58">
        <f>SUM(E20:E32)</f>
        <v>4981210.9</v>
      </c>
      <c r="F33" s="58">
        <f>F32</f>
        <v>4981210.9</v>
      </c>
      <c r="G33" s="58">
        <f>SUM(G20:G32)</f>
        <v>4981211</v>
      </c>
      <c r="H33" s="58">
        <f>SUM(H20:H32)</f>
        <v>4981210.9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4981210.9</v>
      </c>
      <c r="D35" s="62">
        <f>D20</f>
        <v>0</v>
      </c>
      <c r="E35" s="63">
        <f>+E20</f>
        <v>4981210.9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4981210.9</v>
      </c>
      <c r="D37" s="63">
        <f>SUM(D35:D36)</f>
        <v>0</v>
      </c>
      <c r="E37" s="63">
        <f>SUM(E35:E36)</f>
        <v>4981210.9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9">
    <mergeCell ref="G43:H43"/>
    <mergeCell ref="G44:H44"/>
    <mergeCell ref="E50:H50"/>
    <mergeCell ref="E51:H51"/>
    <mergeCell ref="F1:G1"/>
    <mergeCell ref="E13:H13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188"/>
  <sheetViews>
    <sheetView showGridLines="0" zoomScalePageLayoutView="0" workbookViewId="0" topLeftCell="A16">
      <selection activeCell="H8" sqref="H8"/>
    </sheetView>
  </sheetViews>
  <sheetFormatPr defaultColWidth="11.421875" defaultRowHeight="12.75"/>
  <cols>
    <col min="1" max="1" width="40.8515625" style="0" customWidth="1"/>
    <col min="2" max="2" width="10.28125" style="0" customWidth="1"/>
    <col min="3" max="4" width="13.57421875" style="0" customWidth="1"/>
    <col min="5" max="5" width="14.28125" style="0" bestFit="1" customWidth="1"/>
    <col min="7" max="9" width="13.8515625" style="0" bestFit="1" customWidth="1"/>
  </cols>
  <sheetData>
    <row r="2" spans="1:32" ht="22.5" customHeight="1">
      <c r="A2" s="291" t="s">
        <v>242</v>
      </c>
      <c r="B2" s="291"/>
      <c r="C2" s="216" t="s">
        <v>243</v>
      </c>
      <c r="D2" s="216" t="s">
        <v>244</v>
      </c>
      <c r="E2" s="216" t="s">
        <v>245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2.75">
      <c r="A3" s="290" t="s">
        <v>283</v>
      </c>
      <c r="B3" s="217" t="s">
        <v>246</v>
      </c>
      <c r="C3" s="218">
        <f aca="true" t="shared" si="0" ref="C3:E4">C42</f>
        <v>1438630</v>
      </c>
      <c r="D3" s="218">
        <f t="shared" si="0"/>
        <v>729920</v>
      </c>
      <c r="E3" s="218">
        <f t="shared" si="0"/>
        <v>708710</v>
      </c>
      <c r="F3" s="122"/>
      <c r="G3" s="122"/>
      <c r="H3" s="122"/>
      <c r="I3" s="228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12.75">
      <c r="A4" s="290"/>
      <c r="B4" s="217" t="s">
        <v>247</v>
      </c>
      <c r="C4" s="218">
        <f t="shared" si="0"/>
        <v>-543789.79</v>
      </c>
      <c r="D4" s="218">
        <f t="shared" si="0"/>
        <v>-233844.16</v>
      </c>
      <c r="E4" s="218">
        <f t="shared" si="0"/>
        <v>-309945.63000000006</v>
      </c>
      <c r="F4" s="122"/>
      <c r="G4" s="122"/>
      <c r="H4" s="122"/>
      <c r="I4" s="228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ht="12.75">
      <c r="A5" s="290"/>
      <c r="B5" s="219" t="s">
        <v>248</v>
      </c>
      <c r="C5" s="220">
        <f>SUM(C3:C4)</f>
        <v>894840.21</v>
      </c>
      <c r="D5" s="220">
        <f>SUM(D3:D4)</f>
        <v>496075.83999999997</v>
      </c>
      <c r="E5" s="220">
        <f>SUM(E3:E4)</f>
        <v>398764.36999999994</v>
      </c>
      <c r="F5" s="122"/>
      <c r="G5" s="122"/>
      <c r="H5" s="122"/>
      <c r="I5" s="228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2" ht="12.75">
      <c r="A6" s="290" t="s">
        <v>284</v>
      </c>
      <c r="B6" s="217" t="s">
        <v>246</v>
      </c>
      <c r="C6" s="218">
        <f aca="true" t="shared" si="1" ref="C6:E7">C156</f>
        <v>16826927.65</v>
      </c>
      <c r="D6" s="218">
        <f t="shared" si="1"/>
        <v>16315232.83</v>
      </c>
      <c r="E6" s="218">
        <f t="shared" si="1"/>
        <v>511694.81999999913</v>
      </c>
      <c r="F6" s="122"/>
      <c r="G6" s="130"/>
      <c r="H6" s="122"/>
      <c r="I6" s="228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2" ht="12.75">
      <c r="A7" s="290"/>
      <c r="B7" s="217" t="s">
        <v>247</v>
      </c>
      <c r="C7" s="218">
        <f t="shared" si="1"/>
        <v>-10016654.94</v>
      </c>
      <c r="D7" s="218">
        <f t="shared" si="1"/>
        <v>-8130681.22</v>
      </c>
      <c r="E7" s="218">
        <f t="shared" si="1"/>
        <v>-1885973.7199999995</v>
      </c>
      <c r="F7" s="122"/>
      <c r="G7" s="122"/>
      <c r="H7" s="122"/>
      <c r="I7" s="228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2" ht="12.75">
      <c r="A8" s="290"/>
      <c r="B8" s="219" t="s">
        <v>248</v>
      </c>
      <c r="C8" s="220">
        <f>SUM(C6:C7)</f>
        <v>6810272.709999999</v>
      </c>
      <c r="D8" s="220">
        <f>SUM(D6:D7)</f>
        <v>8184551.61</v>
      </c>
      <c r="E8" s="220">
        <f>SUM(E6:E7)</f>
        <v>-1374278.9000000004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</row>
    <row r="9" spans="1:32" ht="12.75">
      <c r="A9" s="290" t="s">
        <v>285</v>
      </c>
      <c r="B9" s="217" t="s">
        <v>246</v>
      </c>
      <c r="C9" s="218">
        <f aca="true" t="shared" si="2" ref="C9:E10">C161</f>
        <v>0</v>
      </c>
      <c r="D9" s="218">
        <f t="shared" si="2"/>
        <v>450000</v>
      </c>
      <c r="E9" s="218">
        <f t="shared" si="2"/>
        <v>-450000</v>
      </c>
      <c r="F9" s="122"/>
      <c r="G9" s="130"/>
      <c r="H9" s="122"/>
      <c r="I9" s="228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</row>
    <row r="10" spans="1:32" ht="12.75">
      <c r="A10" s="290"/>
      <c r="B10" s="217" t="s">
        <v>247</v>
      </c>
      <c r="C10" s="218">
        <f t="shared" si="2"/>
        <v>0</v>
      </c>
      <c r="D10" s="218">
        <f t="shared" si="2"/>
        <v>0</v>
      </c>
      <c r="E10" s="218">
        <f t="shared" si="2"/>
        <v>0</v>
      </c>
      <c r="F10" s="122"/>
      <c r="G10" s="122"/>
      <c r="H10" s="122"/>
      <c r="I10" s="228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2" ht="12.75">
      <c r="A11" s="290"/>
      <c r="B11" s="219" t="s">
        <v>248</v>
      </c>
      <c r="C11" s="220">
        <f>SUM(C9:C10)</f>
        <v>0</v>
      </c>
      <c r="D11" s="220">
        <f>SUM(D9:D10)</f>
        <v>450000</v>
      </c>
      <c r="E11" s="220">
        <f>SUM(E9:E10)</f>
        <v>-450000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ht="5.25" customHeight="1"/>
    <row r="13" spans="1:32" ht="12.75">
      <c r="A13" s="221" t="s">
        <v>30</v>
      </c>
      <c r="B13" s="219" t="s">
        <v>246</v>
      </c>
      <c r="C13" s="220">
        <f aca="true" t="shared" si="3" ref="C13:E14">C3+C6+C9</f>
        <v>18265557.65</v>
      </c>
      <c r="D13" s="220">
        <f t="shared" si="3"/>
        <v>17495152.83</v>
      </c>
      <c r="E13" s="220">
        <f t="shared" si="3"/>
        <v>770404.8199999991</v>
      </c>
      <c r="F13" s="122"/>
      <c r="G13" s="130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2.75">
      <c r="A14" s="221" t="s">
        <v>30</v>
      </c>
      <c r="B14" s="219" t="s">
        <v>247</v>
      </c>
      <c r="C14" s="220">
        <f t="shared" si="3"/>
        <v>-10560444.73</v>
      </c>
      <c r="D14" s="220">
        <f t="shared" si="3"/>
        <v>-8364525.38</v>
      </c>
      <c r="E14" s="220">
        <f t="shared" si="3"/>
        <v>-2195919.3499999996</v>
      </c>
      <c r="F14" s="122"/>
      <c r="G14" s="130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2.75">
      <c r="A15" s="221" t="s">
        <v>30</v>
      </c>
      <c r="B15" s="219" t="s">
        <v>248</v>
      </c>
      <c r="C15" s="220">
        <f>SUM(C13:C14)</f>
        <v>7705112.919999998</v>
      </c>
      <c r="D15" s="220">
        <f>SUM(D13:D14)</f>
        <v>9130627.45</v>
      </c>
      <c r="E15" s="220">
        <f>SUM(E13:E14)</f>
        <v>-1425514.5300000005</v>
      </c>
      <c r="F15" s="130"/>
      <c r="G15" s="130"/>
      <c r="H15" s="228"/>
      <c r="I15" s="130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21" ht="12.75">
      <c r="A21" s="229" t="s">
        <v>257</v>
      </c>
    </row>
    <row r="22" spans="1:32" ht="22.5" customHeight="1">
      <c r="A22" s="291" t="s">
        <v>242</v>
      </c>
      <c r="B22" s="291"/>
      <c r="C22" s="216" t="s">
        <v>243</v>
      </c>
      <c r="D22" s="216" t="s">
        <v>244</v>
      </c>
      <c r="E22" s="216" t="s">
        <v>245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2.75">
      <c r="A23" s="290" t="s">
        <v>255</v>
      </c>
      <c r="B23" s="217" t="s">
        <v>246</v>
      </c>
      <c r="C23" s="218">
        <v>1438630</v>
      </c>
      <c r="D23" s="218">
        <v>715930</v>
      </c>
      <c r="E23" s="218">
        <f>C23-D23</f>
        <v>722700</v>
      </c>
      <c r="F23" s="122"/>
      <c r="G23" s="122"/>
      <c r="H23" s="122"/>
      <c r="I23" s="228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2.75">
      <c r="A24" s="290"/>
      <c r="B24" s="217" t="s">
        <v>247</v>
      </c>
      <c r="C24" s="218">
        <v>-543789.79</v>
      </c>
      <c r="D24" s="218">
        <v>-221311.46</v>
      </c>
      <c r="E24" s="218">
        <f>C24-D24</f>
        <v>-322478.3300000001</v>
      </c>
      <c r="F24" s="122"/>
      <c r="G24" s="122"/>
      <c r="H24" s="122"/>
      <c r="I24" s="228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2.75">
      <c r="A25" s="290"/>
      <c r="B25" s="219" t="s">
        <v>248</v>
      </c>
      <c r="C25" s="220">
        <f>SUM(C23:C24)</f>
        <v>894840.21</v>
      </c>
      <c r="D25" s="220">
        <f>SUM(D23:D24)</f>
        <v>494618.54000000004</v>
      </c>
      <c r="E25" s="220">
        <f>SUM(E23:E24)</f>
        <v>400221.6699999999</v>
      </c>
      <c r="F25" s="122"/>
      <c r="G25" s="122"/>
      <c r="H25" s="122"/>
      <c r="I25" s="228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2.75" hidden="1">
      <c r="A26" s="290" t="s">
        <v>249</v>
      </c>
      <c r="B26" s="217" t="s">
        <v>246</v>
      </c>
      <c r="C26" s="218"/>
      <c r="D26" s="218"/>
      <c r="E26" s="218">
        <f>C26-D26</f>
        <v>0</v>
      </c>
      <c r="F26" s="122"/>
      <c r="G26" s="130"/>
      <c r="H26" s="122"/>
      <c r="I26" s="228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2.75" hidden="1">
      <c r="A27" s="290"/>
      <c r="B27" s="217" t="s">
        <v>247</v>
      </c>
      <c r="C27" s="218"/>
      <c r="D27" s="218"/>
      <c r="E27" s="218">
        <f>C27-D27</f>
        <v>0</v>
      </c>
      <c r="F27" s="122"/>
      <c r="G27" s="122"/>
      <c r="H27" s="122"/>
      <c r="I27" s="228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2.75" hidden="1">
      <c r="A28" s="290"/>
      <c r="B28" s="219" t="s">
        <v>248</v>
      </c>
      <c r="C28" s="220">
        <f>SUM(C26:C27)</f>
        <v>0</v>
      </c>
      <c r="D28" s="220">
        <f>SUM(D26:D27)</f>
        <v>0</v>
      </c>
      <c r="E28" s="220">
        <f>SUM(E26:E27)</f>
        <v>0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32" ht="12.75" hidden="1">
      <c r="A29" s="222" t="s">
        <v>251</v>
      </c>
      <c r="B29" s="225" t="s">
        <v>246</v>
      </c>
      <c r="C29" s="212">
        <f aca="true" t="shared" si="4" ref="C29:E30">C23+C26</f>
        <v>1438630</v>
      </c>
      <c r="D29" s="212">
        <f t="shared" si="4"/>
        <v>715930</v>
      </c>
      <c r="E29" s="212">
        <f t="shared" si="4"/>
        <v>722700</v>
      </c>
      <c r="F29" s="122"/>
      <c r="G29" s="122"/>
      <c r="H29" s="122"/>
      <c r="I29" s="130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ht="12.75" hidden="1">
      <c r="A30" s="213"/>
      <c r="B30" s="226" t="s">
        <v>247</v>
      </c>
      <c r="C30" s="227">
        <f t="shared" si="4"/>
        <v>-543789.79</v>
      </c>
      <c r="D30" s="227">
        <f t="shared" si="4"/>
        <v>-221311.46</v>
      </c>
      <c r="E30" s="227">
        <f t="shared" si="4"/>
        <v>-322478.3300000001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 spans="1:32" ht="12.75" hidden="1">
      <c r="A31" s="213"/>
      <c r="B31" s="223" t="s">
        <v>248</v>
      </c>
      <c r="C31" s="224">
        <f>SUM(C29:C30)</f>
        <v>894840.21</v>
      </c>
      <c r="D31" s="224">
        <f>SUM(D29:D30)</f>
        <v>494618.54000000004</v>
      </c>
      <c r="E31" s="224">
        <f>SUM(E29:E30)</f>
        <v>400221.6699999999</v>
      </c>
      <c r="F31" s="122"/>
      <c r="G31" s="130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12.75" hidden="1">
      <c r="A32" s="213"/>
      <c r="B32" s="214"/>
      <c r="C32" s="215"/>
      <c r="D32" s="215"/>
      <c r="E32" s="215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 spans="1:32" ht="6" customHeight="1">
      <c r="A33" s="213"/>
      <c r="B33" s="214"/>
      <c r="C33" s="215"/>
      <c r="D33" s="215"/>
      <c r="E33" s="215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</row>
    <row r="34" spans="1:32" ht="12.75">
      <c r="A34" s="290" t="s">
        <v>254</v>
      </c>
      <c r="B34" s="217" t="s">
        <v>246</v>
      </c>
      <c r="C34" s="218">
        <v>0</v>
      </c>
      <c r="D34" s="218">
        <v>13990</v>
      </c>
      <c r="E34" s="218">
        <f>C34-D34</f>
        <v>-13990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</row>
    <row r="35" spans="1:32" ht="12.75">
      <c r="A35" s="290"/>
      <c r="B35" s="217" t="s">
        <v>247</v>
      </c>
      <c r="C35" s="218">
        <v>0</v>
      </c>
      <c r="D35" s="218">
        <v>-12532.7</v>
      </c>
      <c r="E35" s="218">
        <f>C35-D35</f>
        <v>12532.7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1:32" ht="12.75">
      <c r="A36" s="290"/>
      <c r="B36" s="219" t="s">
        <v>248</v>
      </c>
      <c r="C36" s="220">
        <f>SUM(C34:C35)</f>
        <v>0</v>
      </c>
      <c r="D36" s="220">
        <f>SUM(D34:D35)</f>
        <v>1457.2999999999993</v>
      </c>
      <c r="E36" s="220">
        <f>SUM(E34:E35)</f>
        <v>-1457.2999999999993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1:5" s="122" customFormat="1" ht="7.5" customHeight="1" hidden="1">
      <c r="A37" s="213"/>
      <c r="B37" s="214"/>
      <c r="C37" s="215"/>
      <c r="D37" s="215"/>
      <c r="E37" s="215"/>
    </row>
    <row r="38" spans="1:32" ht="12.75" hidden="1">
      <c r="A38" s="290" t="s">
        <v>253</v>
      </c>
      <c r="B38" s="217" t="s">
        <v>246</v>
      </c>
      <c r="C38" s="218"/>
      <c r="D38" s="218"/>
      <c r="E38" s="218">
        <f>C38-D38</f>
        <v>0</v>
      </c>
      <c r="F38" s="122"/>
      <c r="G38" s="130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1:32" ht="12.75" hidden="1">
      <c r="A39" s="290"/>
      <c r="B39" s="217" t="s">
        <v>247</v>
      </c>
      <c r="C39" s="218"/>
      <c r="D39" s="218"/>
      <c r="E39" s="218">
        <f>C39-D39</f>
        <v>0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 spans="1:32" ht="12.75" hidden="1">
      <c r="A40" s="290"/>
      <c r="B40" s="219" t="s">
        <v>248</v>
      </c>
      <c r="C40" s="220">
        <f>SUM(C38:C39)</f>
        <v>0</v>
      </c>
      <c r="D40" s="220">
        <f>SUM(D38:D39)</f>
        <v>0</v>
      </c>
      <c r="E40" s="220">
        <f>SUM(E38:E39)</f>
        <v>0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</row>
    <row r="41" spans="1:32" ht="12.75">
      <c r="A41" s="213"/>
      <c r="B41" s="214"/>
      <c r="C41" s="215"/>
      <c r="D41" s="215"/>
      <c r="E41" s="215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</row>
    <row r="42" spans="1:32" ht="12.75">
      <c r="A42" s="222" t="s">
        <v>256</v>
      </c>
      <c r="B42" s="225" t="s">
        <v>246</v>
      </c>
      <c r="C42" s="212">
        <f aca="true" t="shared" si="5" ref="C42:E43">C29+C34+C38</f>
        <v>1438630</v>
      </c>
      <c r="D42" s="212">
        <f t="shared" si="5"/>
        <v>729920</v>
      </c>
      <c r="E42" s="212">
        <f t="shared" si="5"/>
        <v>708710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</row>
    <row r="43" spans="1:32" ht="12.75">
      <c r="A43" s="213"/>
      <c r="B43" s="226" t="s">
        <v>247</v>
      </c>
      <c r="C43" s="227">
        <f t="shared" si="5"/>
        <v>-543789.79</v>
      </c>
      <c r="D43" s="227">
        <f t="shared" si="5"/>
        <v>-233844.16</v>
      </c>
      <c r="E43" s="227">
        <f t="shared" si="5"/>
        <v>-309945.63000000006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</row>
    <row r="44" spans="1:32" ht="12.75">
      <c r="A44" s="213"/>
      <c r="B44" s="223" t="s">
        <v>248</v>
      </c>
      <c r="C44" s="224">
        <f>C42+C43</f>
        <v>894840.21</v>
      </c>
      <c r="D44" s="224">
        <f>D42+D43</f>
        <v>496075.83999999997</v>
      </c>
      <c r="E44" s="224">
        <f>E42+E43</f>
        <v>398764.36999999994</v>
      </c>
      <c r="F44" s="130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</row>
    <row r="45" spans="1:55" ht="18" customHeight="1">
      <c r="A45" s="2"/>
      <c r="B45" s="2"/>
      <c r="C45" s="2"/>
      <c r="D45" s="2"/>
      <c r="E45" s="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55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ht="12.75">
      <c r="A47" s="229" t="s">
        <v>258</v>
      </c>
    </row>
    <row r="48" spans="1:32" ht="22.5" customHeight="1">
      <c r="A48" s="291" t="s">
        <v>242</v>
      </c>
      <c r="B48" s="291"/>
      <c r="C48" s="216" t="s">
        <v>243</v>
      </c>
      <c r="D48" s="216" t="s">
        <v>244</v>
      </c>
      <c r="E48" s="216" t="s">
        <v>245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</row>
    <row r="49" spans="1:32" ht="12.75" hidden="1">
      <c r="A49" s="290" t="s">
        <v>260</v>
      </c>
      <c r="B49" s="217" t="s">
        <v>246</v>
      </c>
      <c r="C49" s="218">
        <f>'1503.020101'!E33</f>
        <v>677143.64</v>
      </c>
      <c r="D49" s="218">
        <v>493070.25</v>
      </c>
      <c r="E49" s="218">
        <f>C49-D49</f>
        <v>184073.39</v>
      </c>
      <c r="F49" s="122"/>
      <c r="G49" s="122">
        <v>677143.64</v>
      </c>
      <c r="H49" s="122"/>
      <c r="I49" s="228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</row>
    <row r="50" spans="1:32" ht="12.75" hidden="1">
      <c r="A50" s="290"/>
      <c r="B50" s="217" t="s">
        <v>247</v>
      </c>
      <c r="C50" s="218"/>
      <c r="D50" s="218">
        <v>-272257.44</v>
      </c>
      <c r="E50" s="218">
        <f>C50-D50</f>
        <v>272257.44</v>
      </c>
      <c r="F50" s="122"/>
      <c r="G50" s="122"/>
      <c r="H50" s="122"/>
      <c r="I50" s="228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</row>
    <row r="51" spans="1:32" ht="12.75" hidden="1">
      <c r="A51" s="290"/>
      <c r="B51" s="219" t="s">
        <v>248</v>
      </c>
      <c r="C51" s="220">
        <f>SUM(C49:C50)</f>
        <v>677143.64</v>
      </c>
      <c r="D51" s="220">
        <f>SUM(D49:D50)</f>
        <v>220812.81</v>
      </c>
      <c r="E51" s="220">
        <f>SUM(E49:E50)</f>
        <v>456330.83</v>
      </c>
      <c r="F51" s="122"/>
      <c r="G51" s="122"/>
      <c r="H51" s="122"/>
      <c r="I51" s="228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</row>
    <row r="52" spans="1:32" ht="12.75" hidden="1">
      <c r="A52" s="290" t="s">
        <v>249</v>
      </c>
      <c r="B52" s="217" t="s">
        <v>246</v>
      </c>
      <c r="C52" s="218"/>
      <c r="D52" s="218"/>
      <c r="E52" s="218">
        <f>C52-D52</f>
        <v>0</v>
      </c>
      <c r="F52" s="122"/>
      <c r="G52" s="130"/>
      <c r="H52" s="122"/>
      <c r="I52" s="228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</row>
    <row r="53" spans="1:32" ht="12.75" hidden="1">
      <c r="A53" s="290"/>
      <c r="B53" s="217" t="s">
        <v>247</v>
      </c>
      <c r="C53" s="218"/>
      <c r="D53" s="218"/>
      <c r="E53" s="218">
        <f>C53-D53</f>
        <v>0</v>
      </c>
      <c r="F53" s="122"/>
      <c r="G53" s="122"/>
      <c r="H53" s="122"/>
      <c r="I53" s="228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</row>
    <row r="54" spans="1:32" ht="12.75" hidden="1">
      <c r="A54" s="290"/>
      <c r="B54" s="219" t="s">
        <v>248</v>
      </c>
      <c r="C54" s="220">
        <f>SUM(C52:C53)</f>
        <v>0</v>
      </c>
      <c r="D54" s="220">
        <f>SUM(D52:D53)</f>
        <v>0</v>
      </c>
      <c r="E54" s="220">
        <f>SUM(E52:E53)</f>
        <v>0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</row>
    <row r="55" spans="1:32" ht="12.75" hidden="1">
      <c r="A55" s="222" t="s">
        <v>251</v>
      </c>
      <c r="B55" s="225" t="s">
        <v>246</v>
      </c>
      <c r="C55" s="212">
        <f aca="true" t="shared" si="6" ref="C55:E56">C49+C52</f>
        <v>677143.64</v>
      </c>
      <c r="D55" s="212">
        <f t="shared" si="6"/>
        <v>493070.25</v>
      </c>
      <c r="E55" s="212">
        <f t="shared" si="6"/>
        <v>184073.39</v>
      </c>
      <c r="F55" s="122"/>
      <c r="G55" s="122"/>
      <c r="H55" s="122"/>
      <c r="I55" s="130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</row>
    <row r="56" spans="1:32" ht="12.75" hidden="1">
      <c r="A56" s="213"/>
      <c r="B56" s="226" t="s">
        <v>247</v>
      </c>
      <c r="C56" s="227">
        <f t="shared" si="6"/>
        <v>0</v>
      </c>
      <c r="D56" s="227">
        <f t="shared" si="6"/>
        <v>-272257.44</v>
      </c>
      <c r="E56" s="227">
        <f t="shared" si="6"/>
        <v>272257.44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12.75" hidden="1">
      <c r="A57" s="213"/>
      <c r="B57" s="223" t="s">
        <v>248</v>
      </c>
      <c r="C57" s="224">
        <f>SUM(C55:C56)</f>
        <v>677143.64</v>
      </c>
      <c r="D57" s="224">
        <f>SUM(D55:D56)</f>
        <v>220812.81</v>
      </c>
      <c r="E57" s="224">
        <f>SUM(E55:E56)</f>
        <v>456330.83</v>
      </c>
      <c r="F57" s="122"/>
      <c r="G57" s="130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</row>
    <row r="58" spans="1:32" ht="12.75" hidden="1">
      <c r="A58" s="213"/>
      <c r="B58" s="214"/>
      <c r="C58" s="215"/>
      <c r="D58" s="215"/>
      <c r="E58" s="215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</row>
    <row r="59" spans="1:32" ht="6" customHeight="1" hidden="1">
      <c r="A59" s="213"/>
      <c r="B59" s="214"/>
      <c r="C59" s="215"/>
      <c r="D59" s="215"/>
      <c r="E59" s="215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</row>
    <row r="60" spans="1:32" ht="12.75" hidden="1">
      <c r="A60" s="290" t="s">
        <v>259</v>
      </c>
      <c r="B60" s="217" t="s">
        <v>246</v>
      </c>
      <c r="C60" s="218">
        <v>0</v>
      </c>
      <c r="D60" s="218">
        <v>2090448.31</v>
      </c>
      <c r="E60" s="218">
        <f>C60-D60</f>
        <v>-2090448.31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  <row r="61" spans="1:32" ht="12.75" hidden="1">
      <c r="A61" s="290"/>
      <c r="B61" s="217" t="s">
        <v>247</v>
      </c>
      <c r="C61" s="218">
        <v>0</v>
      </c>
      <c r="D61" s="218">
        <v>-708914.65</v>
      </c>
      <c r="E61" s="218">
        <f>C61-D61</f>
        <v>708914.65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</row>
    <row r="62" spans="1:32" ht="12.75" hidden="1">
      <c r="A62" s="290"/>
      <c r="B62" s="219" t="s">
        <v>248</v>
      </c>
      <c r="C62" s="220">
        <f>SUM(C60:C61)</f>
        <v>0</v>
      </c>
      <c r="D62" s="220">
        <f>SUM(D60:D61)</f>
        <v>1381533.6600000001</v>
      </c>
      <c r="E62" s="220">
        <f>SUM(E60:E61)</f>
        <v>-1381533.6600000001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</row>
    <row r="63" spans="1:5" s="122" customFormat="1" ht="7.5" customHeight="1" hidden="1">
      <c r="A63" s="213"/>
      <c r="B63" s="214"/>
      <c r="C63" s="215"/>
      <c r="D63" s="215"/>
      <c r="E63" s="215"/>
    </row>
    <row r="64" spans="1:32" ht="12.75" hidden="1">
      <c r="A64" s="290" t="s">
        <v>253</v>
      </c>
      <c r="B64" s="217" t="s">
        <v>246</v>
      </c>
      <c r="C64" s="218"/>
      <c r="D64" s="218"/>
      <c r="E64" s="218">
        <f>C64-D64</f>
        <v>0</v>
      </c>
      <c r="F64" s="122"/>
      <c r="G64" s="13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</row>
    <row r="65" spans="1:32" ht="12.75" hidden="1">
      <c r="A65" s="290"/>
      <c r="B65" s="217" t="s">
        <v>247</v>
      </c>
      <c r="C65" s="218"/>
      <c r="D65" s="218"/>
      <c r="E65" s="218">
        <f>C65-D65</f>
        <v>0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</row>
    <row r="66" spans="1:32" ht="12.75" hidden="1">
      <c r="A66" s="290"/>
      <c r="B66" s="219" t="s">
        <v>248</v>
      </c>
      <c r="C66" s="220">
        <f>SUM(C64:C65)</f>
        <v>0</v>
      </c>
      <c r="D66" s="220">
        <f>SUM(D64:D65)</f>
        <v>0</v>
      </c>
      <c r="E66" s="220">
        <f>SUM(E64:E65)</f>
        <v>0</v>
      </c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</row>
    <row r="67" spans="1:5" s="122" customFormat="1" ht="7.5" customHeight="1" hidden="1">
      <c r="A67" s="213"/>
      <c r="B67" s="214"/>
      <c r="C67" s="215"/>
      <c r="D67" s="215"/>
      <c r="E67" s="215"/>
    </row>
    <row r="68" spans="1:32" ht="12.75" hidden="1">
      <c r="A68" s="290" t="s">
        <v>253</v>
      </c>
      <c r="B68" s="217" t="s">
        <v>246</v>
      </c>
      <c r="C68" s="218"/>
      <c r="D68" s="218"/>
      <c r="E68" s="218">
        <f>C68-D68</f>
        <v>0</v>
      </c>
      <c r="F68" s="122"/>
      <c r="G68" s="13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</row>
    <row r="69" spans="1:32" ht="12.75" hidden="1">
      <c r="A69" s="290"/>
      <c r="B69" s="217" t="s">
        <v>247</v>
      </c>
      <c r="C69" s="218"/>
      <c r="D69" s="218"/>
      <c r="E69" s="218">
        <f>C69-D69</f>
        <v>0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</row>
    <row r="70" spans="1:32" ht="12.75" hidden="1">
      <c r="A70" s="290"/>
      <c r="B70" s="219" t="s">
        <v>248</v>
      </c>
      <c r="C70" s="220">
        <f>SUM(C68:C69)</f>
        <v>0</v>
      </c>
      <c r="D70" s="220">
        <f>SUM(D68:D69)</f>
        <v>0</v>
      </c>
      <c r="E70" s="220">
        <f>SUM(E68:E69)</f>
        <v>0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</row>
    <row r="71" spans="1:32" ht="12.75">
      <c r="A71" s="290" t="s">
        <v>268</v>
      </c>
      <c r="B71" s="225" t="s">
        <v>246</v>
      </c>
      <c r="C71" s="218">
        <f>'1503.020101'!E33+'1503.020102'!E33</f>
        <v>2738398.27</v>
      </c>
      <c r="D71" s="218">
        <f>D49+D60</f>
        <v>2583518.56</v>
      </c>
      <c r="E71" s="218">
        <f>C71-D71</f>
        <v>154879.70999999996</v>
      </c>
      <c r="F71" s="122"/>
      <c r="G71" s="13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</row>
    <row r="72" spans="1:32" ht="12.75">
      <c r="A72" s="290"/>
      <c r="B72" s="226" t="s">
        <v>247</v>
      </c>
      <c r="C72" s="218">
        <v>-1153477.51</v>
      </c>
      <c r="D72" s="218">
        <f>D50+D61</f>
        <v>-981172.0900000001</v>
      </c>
      <c r="E72" s="218">
        <f>C72-D72</f>
        <v>-172305.41999999993</v>
      </c>
      <c r="F72" s="122"/>
      <c r="G72" s="13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</row>
    <row r="73" spans="1:32" ht="12.75">
      <c r="A73" s="290"/>
      <c r="B73" s="223" t="s">
        <v>248</v>
      </c>
      <c r="C73" s="220">
        <f>C71+C72</f>
        <v>1584920.76</v>
      </c>
      <c r="D73" s="220">
        <f>D71+D72</f>
        <v>1602346.47</v>
      </c>
      <c r="E73" s="220">
        <f>E71+E72</f>
        <v>-17425.709999999963</v>
      </c>
      <c r="F73" s="130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</row>
    <row r="74" spans="2:5" ht="6.75" customHeight="1">
      <c r="B74" s="122"/>
      <c r="C74" s="122"/>
      <c r="D74" s="122"/>
      <c r="E74" s="122"/>
    </row>
    <row r="75" spans="1:32" ht="12.75" hidden="1">
      <c r="A75" s="290" t="s">
        <v>261</v>
      </c>
      <c r="B75" s="217" t="s">
        <v>246</v>
      </c>
      <c r="C75" s="218"/>
      <c r="D75" s="218">
        <v>6396429.03</v>
      </c>
      <c r="E75" s="218">
        <f>C75-D75</f>
        <v>-6396429.03</v>
      </c>
      <c r="F75" s="122"/>
      <c r="G75" s="122"/>
      <c r="H75" s="122"/>
      <c r="I75" s="228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</row>
    <row r="76" spans="1:32" ht="12.75" hidden="1">
      <c r="A76" s="290"/>
      <c r="B76" s="217" t="s">
        <v>247</v>
      </c>
      <c r="C76" s="218"/>
      <c r="D76" s="218">
        <v>-2788313</v>
      </c>
      <c r="E76" s="218">
        <f>C76-D76</f>
        <v>2788313</v>
      </c>
      <c r="F76" s="122"/>
      <c r="G76" s="122"/>
      <c r="H76" s="122"/>
      <c r="I76" s="228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</row>
    <row r="77" spans="1:32" ht="12.75" hidden="1">
      <c r="A77" s="290"/>
      <c r="B77" s="219" t="s">
        <v>248</v>
      </c>
      <c r="C77" s="220">
        <f>SUM(C75:C76)</f>
        <v>0</v>
      </c>
      <c r="D77" s="220">
        <f>SUM(D75:D76)</f>
        <v>3608116.0300000003</v>
      </c>
      <c r="E77" s="220">
        <f>SUM(E75:E76)</f>
        <v>-3608116.0300000003</v>
      </c>
      <c r="F77" s="122"/>
      <c r="G77" s="122"/>
      <c r="H77" s="122"/>
      <c r="I77" s="228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</row>
    <row r="78" spans="1:32" ht="12.75" hidden="1">
      <c r="A78" s="290" t="s">
        <v>249</v>
      </c>
      <c r="B78" s="217" t="s">
        <v>246</v>
      </c>
      <c r="C78" s="218"/>
      <c r="D78" s="218"/>
      <c r="E78" s="218">
        <f>C78-D78</f>
        <v>0</v>
      </c>
      <c r="F78" s="122"/>
      <c r="G78" s="130"/>
      <c r="H78" s="122"/>
      <c r="I78" s="228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</row>
    <row r="79" spans="1:32" ht="12.75" hidden="1">
      <c r="A79" s="290"/>
      <c r="B79" s="217" t="s">
        <v>247</v>
      </c>
      <c r="C79" s="218"/>
      <c r="D79" s="218"/>
      <c r="E79" s="218">
        <f>C79-D79</f>
        <v>0</v>
      </c>
      <c r="F79" s="122"/>
      <c r="G79" s="122"/>
      <c r="H79" s="122"/>
      <c r="I79" s="228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32" ht="12.75" hidden="1">
      <c r="A80" s="290"/>
      <c r="B80" s="219" t="s">
        <v>248</v>
      </c>
      <c r="C80" s="220">
        <f>SUM(C78:C79)</f>
        <v>0</v>
      </c>
      <c r="D80" s="220">
        <f>SUM(D78:D79)</f>
        <v>0</v>
      </c>
      <c r="E80" s="220">
        <f>SUM(E78:E79)</f>
        <v>0</v>
      </c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</row>
    <row r="81" spans="1:32" ht="12.75" hidden="1">
      <c r="A81" s="222" t="s">
        <v>251</v>
      </c>
      <c r="B81" s="225" t="s">
        <v>246</v>
      </c>
      <c r="C81" s="212">
        <f aca="true" t="shared" si="7" ref="C81:E82">C75+C78</f>
        <v>0</v>
      </c>
      <c r="D81" s="212">
        <f t="shared" si="7"/>
        <v>6396429.03</v>
      </c>
      <c r="E81" s="212">
        <f t="shared" si="7"/>
        <v>-6396429.03</v>
      </c>
      <c r="F81" s="122"/>
      <c r="G81" s="122"/>
      <c r="H81" s="122"/>
      <c r="I81" s="130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</row>
    <row r="82" spans="1:32" ht="12.75" hidden="1">
      <c r="A82" s="213"/>
      <c r="B82" s="226" t="s">
        <v>247</v>
      </c>
      <c r="C82" s="227">
        <f t="shared" si="7"/>
        <v>0</v>
      </c>
      <c r="D82" s="227">
        <f t="shared" si="7"/>
        <v>-2788313</v>
      </c>
      <c r="E82" s="227">
        <f t="shared" si="7"/>
        <v>2788313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</row>
    <row r="83" spans="1:32" ht="12.75" hidden="1">
      <c r="A83" s="213"/>
      <c r="B83" s="223" t="s">
        <v>248</v>
      </c>
      <c r="C83" s="224">
        <f>SUM(C81:C82)</f>
        <v>0</v>
      </c>
      <c r="D83" s="224">
        <f>SUM(D81:D82)</f>
        <v>3608116.0300000003</v>
      </c>
      <c r="E83" s="224">
        <f>SUM(E81:E82)</f>
        <v>-3608116.0300000003</v>
      </c>
      <c r="F83" s="122"/>
      <c r="G83" s="13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ht="12.75" hidden="1">
      <c r="A84" s="213"/>
      <c r="B84" s="214"/>
      <c r="C84" s="215"/>
      <c r="D84" s="215"/>
      <c r="E84" s="215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ht="6" customHeight="1" hidden="1">
      <c r="A85" s="213"/>
      <c r="B85" s="214"/>
      <c r="C85" s="215"/>
      <c r="D85" s="215"/>
      <c r="E85" s="215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ht="12.75" hidden="1">
      <c r="A86" s="290" t="s">
        <v>262</v>
      </c>
      <c r="B86" s="217" t="s">
        <v>246</v>
      </c>
      <c r="C86" s="218">
        <v>0</v>
      </c>
      <c r="D86" s="218">
        <v>646489.47</v>
      </c>
      <c r="E86" s="218">
        <f>C86-D86</f>
        <v>-646489.47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</row>
    <row r="87" spans="1:32" ht="12.75" hidden="1">
      <c r="A87" s="290"/>
      <c r="B87" s="217" t="s">
        <v>247</v>
      </c>
      <c r="C87" s="218">
        <v>0</v>
      </c>
      <c r="D87" s="218">
        <v>-208744.99</v>
      </c>
      <c r="E87" s="218">
        <f>C87-D87</f>
        <v>208744.99</v>
      </c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</row>
    <row r="88" spans="1:32" ht="12.75" hidden="1">
      <c r="A88" s="290"/>
      <c r="B88" s="219" t="s">
        <v>248</v>
      </c>
      <c r="C88" s="220">
        <f>SUM(C86:C87)</f>
        <v>0</v>
      </c>
      <c r="D88" s="220">
        <f>SUM(D86:D87)</f>
        <v>437744.48</v>
      </c>
      <c r="E88" s="220">
        <f>SUM(E86:E87)</f>
        <v>-437744.48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</row>
    <row r="89" spans="1:5" s="122" customFormat="1" ht="7.5" customHeight="1" hidden="1">
      <c r="A89" s="213"/>
      <c r="B89" s="214"/>
      <c r="C89" s="215"/>
      <c r="D89" s="215"/>
      <c r="E89" s="215"/>
    </row>
    <row r="90" spans="1:32" ht="12.75" hidden="1">
      <c r="A90" s="290" t="s">
        <v>253</v>
      </c>
      <c r="B90" s="217" t="s">
        <v>246</v>
      </c>
      <c r="C90" s="218"/>
      <c r="D90" s="218"/>
      <c r="E90" s="218">
        <f>C90-D90</f>
        <v>0</v>
      </c>
      <c r="F90" s="122"/>
      <c r="G90" s="130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</row>
    <row r="91" spans="1:32" ht="12.75" hidden="1">
      <c r="A91" s="290"/>
      <c r="B91" s="217" t="s">
        <v>247</v>
      </c>
      <c r="C91" s="218"/>
      <c r="D91" s="218"/>
      <c r="E91" s="218">
        <f>C91-D91</f>
        <v>0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</row>
    <row r="92" spans="1:32" ht="12.75" hidden="1">
      <c r="A92" s="290"/>
      <c r="B92" s="219" t="s">
        <v>248</v>
      </c>
      <c r="C92" s="220">
        <f>SUM(C90:C91)</f>
        <v>0</v>
      </c>
      <c r="D92" s="220">
        <f>SUM(D90:D91)</f>
        <v>0</v>
      </c>
      <c r="E92" s="220">
        <f>SUM(E90:E91)</f>
        <v>0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</row>
    <row r="93" spans="1:32" ht="6" customHeight="1" hidden="1">
      <c r="A93" s="213"/>
      <c r="B93" s="214"/>
      <c r="C93" s="215"/>
      <c r="D93" s="215"/>
      <c r="E93" s="215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</row>
    <row r="94" spans="1:5" s="122" customFormat="1" ht="7.5" customHeight="1" hidden="1">
      <c r="A94" s="213"/>
      <c r="B94" s="214"/>
      <c r="C94" s="215"/>
      <c r="D94" s="215"/>
      <c r="E94" s="215"/>
    </row>
    <row r="95" spans="1:32" ht="12.75" hidden="1">
      <c r="A95" s="290" t="s">
        <v>253</v>
      </c>
      <c r="B95" s="217" t="s">
        <v>246</v>
      </c>
      <c r="C95" s="218"/>
      <c r="D95" s="218"/>
      <c r="E95" s="218">
        <f>C95-D95</f>
        <v>0</v>
      </c>
      <c r="F95" s="122"/>
      <c r="G95" s="130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</row>
    <row r="96" spans="1:32" ht="12.75" hidden="1">
      <c r="A96" s="290"/>
      <c r="B96" s="217" t="s">
        <v>247</v>
      </c>
      <c r="C96" s="218"/>
      <c r="D96" s="218"/>
      <c r="E96" s="218">
        <f>C96-D96</f>
        <v>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</row>
    <row r="97" spans="1:32" ht="12.75" hidden="1">
      <c r="A97" s="290"/>
      <c r="B97" s="219" t="s">
        <v>248</v>
      </c>
      <c r="C97" s="220">
        <f>SUM(C95:C96)</f>
        <v>0</v>
      </c>
      <c r="D97" s="220">
        <f>SUM(D95:D96)</f>
        <v>0</v>
      </c>
      <c r="E97" s="220">
        <f>SUM(E95:E96)</f>
        <v>0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</row>
    <row r="98" spans="1:32" ht="12.75">
      <c r="A98" s="290" t="s">
        <v>269</v>
      </c>
      <c r="B98" s="225" t="s">
        <v>246</v>
      </c>
      <c r="C98" s="218">
        <v>7271979.76</v>
      </c>
      <c r="D98" s="218">
        <f>D75+D86</f>
        <v>7042918.5</v>
      </c>
      <c r="E98" s="218">
        <f>C98-D98</f>
        <v>229061.25999999978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</row>
    <row r="99" spans="1:32" ht="12.75">
      <c r="A99" s="290"/>
      <c r="B99" s="226" t="s">
        <v>247</v>
      </c>
      <c r="C99" s="218">
        <v>-3474309.55</v>
      </c>
      <c r="D99" s="218">
        <f>D76+D87</f>
        <v>-2997057.99</v>
      </c>
      <c r="E99" s="218">
        <f>C99-D99</f>
        <v>-477251.5599999996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</row>
    <row r="100" spans="1:32" ht="12.75">
      <c r="A100" s="290"/>
      <c r="B100" s="223" t="s">
        <v>248</v>
      </c>
      <c r="C100" s="220">
        <f>C98+C99</f>
        <v>3797670.21</v>
      </c>
      <c r="D100" s="220">
        <f>D98+D99</f>
        <v>4045860.51</v>
      </c>
      <c r="E100" s="220">
        <f>E98+E99</f>
        <v>-248190.2999999998</v>
      </c>
      <c r="F100" s="130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</row>
    <row r="101" spans="2:5" ht="6.75" customHeight="1">
      <c r="B101" s="122"/>
      <c r="C101" s="122"/>
      <c r="D101" s="122"/>
      <c r="E101" s="122"/>
    </row>
    <row r="102" spans="1:32" ht="12.75" hidden="1">
      <c r="A102" s="290" t="s">
        <v>263</v>
      </c>
      <c r="B102" s="217" t="s">
        <v>246</v>
      </c>
      <c r="C102" s="218"/>
      <c r="D102" s="218">
        <v>4964090.99</v>
      </c>
      <c r="E102" s="218">
        <f>C102-D102</f>
        <v>-4964090.99</v>
      </c>
      <c r="F102" s="122"/>
      <c r="G102" s="122"/>
      <c r="H102" s="122"/>
      <c r="I102" s="228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</row>
    <row r="103" spans="1:32" ht="12.75" hidden="1">
      <c r="A103" s="290"/>
      <c r="B103" s="217" t="s">
        <v>247</v>
      </c>
      <c r="C103" s="218"/>
      <c r="D103" s="218">
        <v>-3305600.25</v>
      </c>
      <c r="E103" s="218">
        <f>C103-D103</f>
        <v>3305600.25</v>
      </c>
      <c r="F103" s="122"/>
      <c r="G103" s="122"/>
      <c r="H103" s="122"/>
      <c r="I103" s="228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</row>
    <row r="104" spans="1:32" ht="12.75" hidden="1">
      <c r="A104" s="290"/>
      <c r="B104" s="219" t="s">
        <v>248</v>
      </c>
      <c r="C104" s="220">
        <f>SUM(C102:C103)</f>
        <v>0</v>
      </c>
      <c r="D104" s="220">
        <f>SUM(D102:D103)</f>
        <v>1658490.7400000002</v>
      </c>
      <c r="E104" s="220">
        <f>SUM(E102:E103)</f>
        <v>-1658490.7400000002</v>
      </c>
      <c r="F104" s="122"/>
      <c r="G104" s="122"/>
      <c r="H104" s="122"/>
      <c r="I104" s="228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</row>
    <row r="105" spans="1:32" ht="12.75" hidden="1">
      <c r="A105" s="290" t="s">
        <v>249</v>
      </c>
      <c r="B105" s="217" t="s">
        <v>246</v>
      </c>
      <c r="C105" s="218"/>
      <c r="D105" s="218"/>
      <c r="E105" s="218">
        <f>C105-D105</f>
        <v>0</v>
      </c>
      <c r="F105" s="122"/>
      <c r="G105" s="130"/>
      <c r="H105" s="122"/>
      <c r="I105" s="228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</row>
    <row r="106" spans="1:32" ht="12.75" hidden="1">
      <c r="A106" s="290"/>
      <c r="B106" s="217" t="s">
        <v>247</v>
      </c>
      <c r="C106" s="218"/>
      <c r="D106" s="218"/>
      <c r="E106" s="218">
        <f>C106-D106</f>
        <v>0</v>
      </c>
      <c r="F106" s="122"/>
      <c r="G106" s="122"/>
      <c r="H106" s="122"/>
      <c r="I106" s="228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</row>
    <row r="107" spans="1:32" ht="12.75" hidden="1">
      <c r="A107" s="290"/>
      <c r="B107" s="219" t="s">
        <v>248</v>
      </c>
      <c r="C107" s="220">
        <f>SUM(C105:C106)</f>
        <v>0</v>
      </c>
      <c r="D107" s="220">
        <f>SUM(D105:D106)</f>
        <v>0</v>
      </c>
      <c r="E107" s="220">
        <f>SUM(E105:E106)</f>
        <v>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</row>
    <row r="108" spans="1:32" ht="12.75" hidden="1">
      <c r="A108" s="222" t="s">
        <v>251</v>
      </c>
      <c r="B108" s="225" t="s">
        <v>246</v>
      </c>
      <c r="C108" s="212">
        <f aca="true" t="shared" si="8" ref="C108:E109">C102+C105</f>
        <v>0</v>
      </c>
      <c r="D108" s="212">
        <f t="shared" si="8"/>
        <v>4964090.99</v>
      </c>
      <c r="E108" s="212">
        <f t="shared" si="8"/>
        <v>-4964090.99</v>
      </c>
      <c r="F108" s="122"/>
      <c r="G108" s="122"/>
      <c r="H108" s="122"/>
      <c r="I108" s="130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</row>
    <row r="109" spans="1:32" ht="12.75" hidden="1">
      <c r="A109" s="213"/>
      <c r="B109" s="226" t="s">
        <v>247</v>
      </c>
      <c r="C109" s="227">
        <f t="shared" si="8"/>
        <v>0</v>
      </c>
      <c r="D109" s="227">
        <f t="shared" si="8"/>
        <v>-3305600.25</v>
      </c>
      <c r="E109" s="227">
        <f t="shared" si="8"/>
        <v>3305600.25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</row>
    <row r="110" spans="1:32" ht="12.75" hidden="1">
      <c r="A110" s="213"/>
      <c r="B110" s="223" t="s">
        <v>248</v>
      </c>
      <c r="C110" s="224">
        <f>SUM(C108:C109)</f>
        <v>0</v>
      </c>
      <c r="D110" s="224">
        <f>SUM(D108:D109)</f>
        <v>1658490.7400000002</v>
      </c>
      <c r="E110" s="224">
        <f>SUM(E108:E109)</f>
        <v>-1658490.7400000002</v>
      </c>
      <c r="F110" s="122"/>
      <c r="G110" s="130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</row>
    <row r="111" spans="1:32" ht="12.75" hidden="1">
      <c r="A111" s="213"/>
      <c r="B111" s="214"/>
      <c r="C111" s="215"/>
      <c r="D111" s="215"/>
      <c r="E111" s="215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</row>
    <row r="112" spans="1:32" ht="6" customHeight="1" hidden="1">
      <c r="A112" s="213"/>
      <c r="B112" s="214"/>
      <c r="C112" s="215"/>
      <c r="D112" s="215"/>
      <c r="E112" s="215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</row>
    <row r="113" spans="1:32" ht="12.75" hidden="1">
      <c r="A113" s="290" t="s">
        <v>264</v>
      </c>
      <c r="B113" s="217" t="s">
        <v>246</v>
      </c>
      <c r="C113" s="218">
        <v>0</v>
      </c>
      <c r="D113" s="218">
        <v>2534.99</v>
      </c>
      <c r="E113" s="218">
        <f>C113-D113</f>
        <v>-2534.99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</row>
    <row r="114" spans="1:32" ht="12.75" hidden="1">
      <c r="A114" s="290"/>
      <c r="B114" s="217" t="s">
        <v>247</v>
      </c>
      <c r="C114" s="218">
        <v>0</v>
      </c>
      <c r="D114" s="218">
        <v>-253.49</v>
      </c>
      <c r="E114" s="218">
        <f>C114-D114</f>
        <v>253.49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</row>
    <row r="115" spans="1:32" ht="12.75" hidden="1">
      <c r="A115" s="290"/>
      <c r="B115" s="219" t="s">
        <v>248</v>
      </c>
      <c r="C115" s="220">
        <f>SUM(C113:C114)</f>
        <v>0</v>
      </c>
      <c r="D115" s="220">
        <f>SUM(D113:D114)</f>
        <v>2281.5</v>
      </c>
      <c r="E115" s="220">
        <f>SUM(E113:E114)</f>
        <v>-2281.5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</row>
    <row r="116" spans="1:5" s="122" customFormat="1" ht="7.5" customHeight="1" hidden="1">
      <c r="A116" s="213"/>
      <c r="B116" s="214"/>
      <c r="C116" s="215"/>
      <c r="D116" s="215"/>
      <c r="E116" s="215"/>
    </row>
    <row r="117" spans="1:32" ht="12.75" hidden="1">
      <c r="A117" s="290" t="s">
        <v>253</v>
      </c>
      <c r="B117" s="217" t="s">
        <v>246</v>
      </c>
      <c r="C117" s="218"/>
      <c r="D117" s="218"/>
      <c r="E117" s="218">
        <f>C117-D117</f>
        <v>0</v>
      </c>
      <c r="F117" s="122"/>
      <c r="G117" s="130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</row>
    <row r="118" spans="1:32" ht="12.75" hidden="1">
      <c r="A118" s="290"/>
      <c r="B118" s="217" t="s">
        <v>247</v>
      </c>
      <c r="C118" s="218"/>
      <c r="D118" s="218"/>
      <c r="E118" s="218">
        <f>C118-D118</f>
        <v>0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</row>
    <row r="119" spans="1:32" ht="12.75" hidden="1">
      <c r="A119" s="290"/>
      <c r="B119" s="219" t="s">
        <v>248</v>
      </c>
      <c r="C119" s="220">
        <f>SUM(C117:C118)</f>
        <v>0</v>
      </c>
      <c r="D119" s="220">
        <f>SUM(D117:D118)</f>
        <v>0</v>
      </c>
      <c r="E119" s="220">
        <f>SUM(E117:E118)</f>
        <v>0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</row>
    <row r="120" spans="1:32" ht="6" customHeight="1" hidden="1">
      <c r="A120" s="213"/>
      <c r="B120" s="214"/>
      <c r="C120" s="215"/>
      <c r="D120" s="215"/>
      <c r="E120" s="215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</row>
    <row r="121" spans="1:5" s="122" customFormat="1" ht="7.5" customHeight="1" hidden="1">
      <c r="A121" s="213"/>
      <c r="B121" s="214"/>
      <c r="C121" s="215"/>
      <c r="D121" s="215"/>
      <c r="E121" s="215"/>
    </row>
    <row r="122" spans="1:32" ht="12.75" hidden="1">
      <c r="A122" s="290" t="s">
        <v>253</v>
      </c>
      <c r="B122" s="217" t="s">
        <v>246</v>
      </c>
      <c r="C122" s="218"/>
      <c r="D122" s="218"/>
      <c r="E122" s="218">
        <f>C122-D122</f>
        <v>0</v>
      </c>
      <c r="F122" s="122"/>
      <c r="G122" s="130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</row>
    <row r="123" spans="1:32" ht="12.75" hidden="1">
      <c r="A123" s="290"/>
      <c r="B123" s="217" t="s">
        <v>247</v>
      </c>
      <c r="C123" s="218"/>
      <c r="D123" s="218"/>
      <c r="E123" s="218">
        <f>C123-D123</f>
        <v>0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</row>
    <row r="124" spans="1:32" ht="12.75" hidden="1">
      <c r="A124" s="290"/>
      <c r="B124" s="219" t="s">
        <v>248</v>
      </c>
      <c r="C124" s="220">
        <f>SUM(C122:C123)</f>
        <v>0</v>
      </c>
      <c r="D124" s="220">
        <f>SUM(D122:D123)</f>
        <v>0</v>
      </c>
      <c r="E124" s="220">
        <f>SUM(E122:E123)</f>
        <v>0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</row>
    <row r="125" spans="1:32" ht="12.75">
      <c r="A125" s="290" t="s">
        <v>270</v>
      </c>
      <c r="B125" s="225" t="s">
        <v>246</v>
      </c>
      <c r="C125" s="218">
        <v>4962724.8</v>
      </c>
      <c r="D125" s="218">
        <f>D102+D113</f>
        <v>4966625.98</v>
      </c>
      <c r="E125" s="218">
        <f>C125-D125</f>
        <v>-3901.1800000006333</v>
      </c>
      <c r="F125" s="122"/>
      <c r="G125" s="130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</row>
    <row r="126" spans="1:32" ht="12.75">
      <c r="A126" s="290"/>
      <c r="B126" s="226" t="s">
        <v>247</v>
      </c>
      <c r="C126" s="218">
        <v>-4403140.28</v>
      </c>
      <c r="D126" s="218">
        <f>D103+D114</f>
        <v>-3305853.74</v>
      </c>
      <c r="E126" s="218">
        <f>C126-D126</f>
        <v>-1097286.54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</row>
    <row r="127" spans="1:32" ht="12.75">
      <c r="A127" s="290"/>
      <c r="B127" s="223" t="s">
        <v>248</v>
      </c>
      <c r="C127" s="220">
        <f>C125+C126</f>
        <v>559584.5199999996</v>
      </c>
      <c r="D127" s="220">
        <f>D125+D126</f>
        <v>1660772.2400000002</v>
      </c>
      <c r="E127" s="220">
        <f>E125+E126</f>
        <v>-1101187.7200000007</v>
      </c>
      <c r="F127" s="130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</row>
    <row r="128" spans="2:5" ht="6.75" customHeight="1">
      <c r="B128" s="122"/>
      <c r="C128" s="122"/>
      <c r="D128" s="122"/>
      <c r="E128" s="122"/>
    </row>
    <row r="129" spans="1:32" ht="12.75">
      <c r="A129" s="290" t="s">
        <v>273</v>
      </c>
      <c r="B129" s="225" t="s">
        <v>246</v>
      </c>
      <c r="C129" s="218">
        <v>800</v>
      </c>
      <c r="D129" s="218">
        <f>D106+D117</f>
        <v>0</v>
      </c>
      <c r="E129" s="218">
        <f>C129-D129</f>
        <v>800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</row>
    <row r="130" spans="1:32" ht="12.75">
      <c r="A130" s="290"/>
      <c r="B130" s="226" t="s">
        <v>247</v>
      </c>
      <c r="C130" s="218">
        <v>0</v>
      </c>
      <c r="D130" s="218">
        <f>D107+D118</f>
        <v>0</v>
      </c>
      <c r="E130" s="218">
        <f>C130-D130</f>
        <v>0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</row>
    <row r="131" spans="1:32" ht="12.75">
      <c r="A131" s="290"/>
      <c r="B131" s="223" t="s">
        <v>248</v>
      </c>
      <c r="C131" s="220">
        <f>C129+C130</f>
        <v>800</v>
      </c>
      <c r="D131" s="220">
        <f>D129+D130</f>
        <v>0</v>
      </c>
      <c r="E131" s="220">
        <f>E129+E130</f>
        <v>800</v>
      </c>
      <c r="F131" s="130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</row>
    <row r="132" spans="2:5" ht="6.75" customHeight="1">
      <c r="B132" s="122"/>
      <c r="C132" s="122"/>
      <c r="D132" s="122"/>
      <c r="E132" s="122"/>
    </row>
    <row r="133" spans="1:32" ht="12.75">
      <c r="A133" s="292" t="s">
        <v>266</v>
      </c>
      <c r="B133" s="217" t="s">
        <v>246</v>
      </c>
      <c r="C133" s="218">
        <v>89752.78</v>
      </c>
      <c r="D133" s="218">
        <v>89752.78</v>
      </c>
      <c r="E133" s="218">
        <f>C133-D133</f>
        <v>0</v>
      </c>
      <c r="F133" s="122"/>
      <c r="G133" s="122"/>
      <c r="H133" s="122"/>
      <c r="I133" s="228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</row>
    <row r="134" spans="1:32" ht="12.75">
      <c r="A134" s="293"/>
      <c r="B134" s="217" t="s">
        <v>247</v>
      </c>
      <c r="C134" s="218">
        <v>-42008</v>
      </c>
      <c r="D134" s="218">
        <v>-33032.72</v>
      </c>
      <c r="E134" s="218">
        <f>C134-D134</f>
        <v>-8975.279999999999</v>
      </c>
      <c r="F134" s="122"/>
      <c r="G134" s="122"/>
      <c r="H134" s="122"/>
      <c r="I134" s="228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</row>
    <row r="135" spans="1:32" ht="12.75">
      <c r="A135" s="294"/>
      <c r="B135" s="219" t="s">
        <v>248</v>
      </c>
      <c r="C135" s="220">
        <f>SUM(C133:C134)</f>
        <v>47744.78</v>
      </c>
      <c r="D135" s="220">
        <f>SUM(D133:D134)</f>
        <v>56720.06</v>
      </c>
      <c r="E135" s="220">
        <f>SUM(E133:E134)</f>
        <v>-8975.279999999999</v>
      </c>
      <c r="F135" s="122"/>
      <c r="G135" s="122"/>
      <c r="H135" s="122"/>
      <c r="I135" s="228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</row>
    <row r="136" spans="1:32" ht="12.75" customHeight="1" hidden="1">
      <c r="A136" s="292" t="s">
        <v>249</v>
      </c>
      <c r="B136" s="217" t="s">
        <v>246</v>
      </c>
      <c r="C136" s="218"/>
      <c r="D136" s="218"/>
      <c r="E136" s="218">
        <f>C136-D136</f>
        <v>0</v>
      </c>
      <c r="F136" s="122"/>
      <c r="G136" s="130"/>
      <c r="H136" s="122"/>
      <c r="I136" s="228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</row>
    <row r="137" spans="1:32" ht="12.75" customHeight="1" hidden="1">
      <c r="A137" s="293"/>
      <c r="B137" s="217" t="s">
        <v>247</v>
      </c>
      <c r="C137" s="218"/>
      <c r="D137" s="218"/>
      <c r="E137" s="218">
        <f>C137-D137</f>
        <v>0</v>
      </c>
      <c r="F137" s="122"/>
      <c r="G137" s="122"/>
      <c r="H137" s="122"/>
      <c r="I137" s="228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</row>
    <row r="138" spans="1:32" ht="12.75" customHeight="1" hidden="1">
      <c r="A138" s="294"/>
      <c r="B138" s="219" t="s">
        <v>248</v>
      </c>
      <c r="C138" s="220">
        <f>SUM(C136:C137)</f>
        <v>0</v>
      </c>
      <c r="D138" s="220">
        <f>SUM(D136:D137)</f>
        <v>0</v>
      </c>
      <c r="E138" s="220">
        <f>SUM(E136:E137)</f>
        <v>0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</row>
    <row r="139" spans="1:32" ht="12.75" customHeight="1" hidden="1">
      <c r="A139" s="222" t="s">
        <v>251</v>
      </c>
      <c r="B139" s="225" t="s">
        <v>246</v>
      </c>
      <c r="C139" s="212">
        <f aca="true" t="shared" si="9" ref="C139:E140">C133+C136</f>
        <v>89752.78</v>
      </c>
      <c r="D139" s="212">
        <f t="shared" si="9"/>
        <v>89752.78</v>
      </c>
      <c r="E139" s="212">
        <f t="shared" si="9"/>
        <v>0</v>
      </c>
      <c r="F139" s="122"/>
      <c r="G139" s="122"/>
      <c r="H139" s="122"/>
      <c r="I139" s="130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</row>
    <row r="140" spans="1:32" ht="12.75" customHeight="1" hidden="1">
      <c r="A140" s="213"/>
      <c r="B140" s="226" t="s">
        <v>247</v>
      </c>
      <c r="C140" s="227">
        <f t="shared" si="9"/>
        <v>-42008</v>
      </c>
      <c r="D140" s="227">
        <f t="shared" si="9"/>
        <v>-33032.72</v>
      </c>
      <c r="E140" s="227">
        <f t="shared" si="9"/>
        <v>-8975.279999999999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</row>
    <row r="141" spans="1:32" ht="12.75" customHeight="1" hidden="1">
      <c r="A141" s="213"/>
      <c r="B141" s="223" t="s">
        <v>248</v>
      </c>
      <c r="C141" s="224">
        <f>SUM(C139:C140)</f>
        <v>47744.78</v>
      </c>
      <c r="D141" s="224">
        <f>SUM(D139:D140)</f>
        <v>56720.06</v>
      </c>
      <c r="E141" s="224">
        <f>SUM(E139:E140)</f>
        <v>-8975.279999999999</v>
      </c>
      <c r="F141" s="122"/>
      <c r="G141" s="130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</row>
    <row r="142" spans="1:32" ht="12.75" customHeight="1" hidden="1">
      <c r="A142" s="213"/>
      <c r="B142" s="214"/>
      <c r="C142" s="215"/>
      <c r="D142" s="215"/>
      <c r="E142" s="215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</row>
    <row r="143" spans="1:32" ht="6" customHeight="1">
      <c r="A143" s="213"/>
      <c r="B143" s="214"/>
      <c r="C143" s="215"/>
      <c r="D143" s="215"/>
      <c r="E143" s="215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</row>
    <row r="144" spans="1:32" ht="12.75">
      <c r="A144" s="292" t="s">
        <v>265</v>
      </c>
      <c r="B144" s="217" t="s">
        <v>246</v>
      </c>
      <c r="C144" s="218">
        <v>1763272.04</v>
      </c>
      <c r="D144" s="218">
        <v>1632417.01</v>
      </c>
      <c r="E144" s="218">
        <f>C144-D144</f>
        <v>130855.03000000003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</row>
    <row r="145" spans="1:32" ht="12.75">
      <c r="A145" s="293"/>
      <c r="B145" s="217" t="s">
        <v>247</v>
      </c>
      <c r="C145" s="218">
        <v>-943719.6</v>
      </c>
      <c r="D145" s="218">
        <v>-813564.68</v>
      </c>
      <c r="E145" s="218">
        <f>C145-D145</f>
        <v>-130154.91999999993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</row>
    <row r="146" spans="1:32" ht="12.75">
      <c r="A146" s="294"/>
      <c r="B146" s="219" t="s">
        <v>248</v>
      </c>
      <c r="C146" s="220">
        <f>SUM(C144:C145)</f>
        <v>819552.4400000001</v>
      </c>
      <c r="D146" s="220">
        <f>SUM(D144:D145)</f>
        <v>818852.33</v>
      </c>
      <c r="E146" s="220">
        <f>SUM(E144:E145)</f>
        <v>700.1100000001024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</row>
    <row r="147" spans="1:5" s="122" customFormat="1" ht="7.5" customHeight="1" hidden="1">
      <c r="A147" s="213"/>
      <c r="B147" s="214"/>
      <c r="C147" s="215"/>
      <c r="D147" s="215"/>
      <c r="E147" s="215"/>
    </row>
    <row r="148" spans="1:32" ht="12.75" customHeight="1" hidden="1">
      <c r="A148" s="292" t="s">
        <v>253</v>
      </c>
      <c r="B148" s="217" t="s">
        <v>246</v>
      </c>
      <c r="C148" s="218"/>
      <c r="D148" s="218"/>
      <c r="E148" s="218">
        <f>C148-D148</f>
        <v>0</v>
      </c>
      <c r="F148" s="122"/>
      <c r="G148" s="130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</row>
    <row r="149" spans="1:32" ht="12.75" customHeight="1" hidden="1">
      <c r="A149" s="293"/>
      <c r="B149" s="217" t="s">
        <v>247</v>
      </c>
      <c r="C149" s="218"/>
      <c r="D149" s="218"/>
      <c r="E149" s="218">
        <f>C149-D149</f>
        <v>0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</row>
    <row r="150" spans="1:32" ht="12.75" customHeight="1" hidden="1">
      <c r="A150" s="294"/>
      <c r="B150" s="219" t="s">
        <v>248</v>
      </c>
      <c r="C150" s="220">
        <f>SUM(C148:C149)</f>
        <v>0</v>
      </c>
      <c r="D150" s="220">
        <f>SUM(D148:D149)</f>
        <v>0</v>
      </c>
      <c r="E150" s="220">
        <f>SUM(E148:E149)</f>
        <v>0</v>
      </c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</row>
    <row r="151" spans="1:32" ht="6" customHeight="1">
      <c r="A151" s="213"/>
      <c r="B151" s="214"/>
      <c r="C151" s="215"/>
      <c r="D151" s="215"/>
      <c r="E151" s="215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</row>
    <row r="152" spans="1:5" s="122" customFormat="1" ht="7.5" customHeight="1" hidden="1">
      <c r="A152" s="213"/>
      <c r="B152" s="214"/>
      <c r="C152" s="215"/>
      <c r="D152" s="215"/>
      <c r="E152" s="215"/>
    </row>
    <row r="153" spans="1:32" ht="12.75" customHeight="1" hidden="1">
      <c r="A153" s="290" t="s">
        <v>253</v>
      </c>
      <c r="B153" s="217" t="s">
        <v>246</v>
      </c>
      <c r="C153" s="218"/>
      <c r="D153" s="218"/>
      <c r="E153" s="218">
        <f>C153-D153</f>
        <v>0</v>
      </c>
      <c r="F153" s="122"/>
      <c r="G153" s="130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</row>
    <row r="154" spans="1:32" ht="12.75" customHeight="1" hidden="1">
      <c r="A154" s="290"/>
      <c r="B154" s="217" t="s">
        <v>247</v>
      </c>
      <c r="C154" s="218"/>
      <c r="D154" s="218"/>
      <c r="E154" s="218">
        <f>C154-D154</f>
        <v>0</v>
      </c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</row>
    <row r="155" spans="1:32" ht="12.75" hidden="1">
      <c r="A155" s="290"/>
      <c r="B155" s="219" t="s">
        <v>248</v>
      </c>
      <c r="C155" s="220">
        <f>SUM(C153:C154)</f>
        <v>0</v>
      </c>
      <c r="D155" s="220">
        <f>SUM(D153:D154)</f>
        <v>0</v>
      </c>
      <c r="E155" s="220">
        <f>SUM(E153:E154)</f>
        <v>0</v>
      </c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</row>
    <row r="156" spans="1:32" ht="12.75">
      <c r="A156" s="222" t="s">
        <v>267</v>
      </c>
      <c r="B156" s="225" t="s">
        <v>246</v>
      </c>
      <c r="C156" s="212">
        <f>C71+C98+C125+C133+C144+C129</f>
        <v>16826927.65</v>
      </c>
      <c r="D156" s="212">
        <f>D71+D98+D125+D133+D144+D129</f>
        <v>16315232.83</v>
      </c>
      <c r="E156" s="212">
        <f>E71+E98+E125+E133+E144+E129</f>
        <v>511694.81999999913</v>
      </c>
      <c r="F156" s="122"/>
      <c r="G156" s="130"/>
      <c r="H156" s="122"/>
      <c r="I156" s="130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</row>
    <row r="157" spans="1:32" ht="12.75">
      <c r="A157" s="213"/>
      <c r="B157" s="226" t="s">
        <v>247</v>
      </c>
      <c r="C157" s="227">
        <f>C72+C99+C126+C134+C145</f>
        <v>-10016654.94</v>
      </c>
      <c r="D157" s="227">
        <f>D72+D99+D126+D134+D145</f>
        <v>-8130681.22</v>
      </c>
      <c r="E157" s="227">
        <f>E72+E99+E126+E134+E145</f>
        <v>-1885973.7199999995</v>
      </c>
      <c r="F157" s="122"/>
      <c r="G157" s="130"/>
      <c r="H157" s="122"/>
      <c r="I157" s="130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</row>
    <row r="158" spans="1:32" ht="12.75">
      <c r="A158" s="213"/>
      <c r="B158" s="223" t="s">
        <v>248</v>
      </c>
      <c r="C158" s="224">
        <f>C156+C157</f>
        <v>6810272.709999999</v>
      </c>
      <c r="D158" s="224">
        <f>D156+D157</f>
        <v>8184551.61</v>
      </c>
      <c r="E158" s="224">
        <f>E156+E157</f>
        <v>-1374278.9000000004</v>
      </c>
      <c r="F158" s="130"/>
      <c r="G158" s="130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</row>
    <row r="160" spans="1:32" ht="22.5" customHeight="1">
      <c r="A160" s="229" t="s">
        <v>272</v>
      </c>
      <c r="B160" s="230"/>
      <c r="C160" s="230"/>
      <c r="D160" s="230"/>
      <c r="E160" s="230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</row>
    <row r="161" spans="1:32" ht="12.75">
      <c r="A161" s="290" t="s">
        <v>271</v>
      </c>
      <c r="B161" s="217" t="s">
        <v>246</v>
      </c>
      <c r="C161" s="218">
        <v>0</v>
      </c>
      <c r="D161" s="218">
        <v>450000</v>
      </c>
      <c r="E161" s="218">
        <f>C161-D161</f>
        <v>-450000</v>
      </c>
      <c r="F161" s="122"/>
      <c r="G161" s="122"/>
      <c r="H161" s="122"/>
      <c r="I161" s="228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</row>
    <row r="162" spans="1:32" ht="12.75">
      <c r="A162" s="290"/>
      <c r="B162" s="217" t="s">
        <v>247</v>
      </c>
      <c r="C162" s="218">
        <v>0</v>
      </c>
      <c r="D162" s="218">
        <v>0</v>
      </c>
      <c r="E162" s="218">
        <f>C162-D162</f>
        <v>0</v>
      </c>
      <c r="F162" s="122"/>
      <c r="G162" s="122"/>
      <c r="H162" s="122"/>
      <c r="I162" s="228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</row>
    <row r="163" spans="1:32" ht="12.75">
      <c r="A163" s="290"/>
      <c r="B163" s="219" t="s">
        <v>248</v>
      </c>
      <c r="C163" s="220">
        <f>SUM(C161:C162)</f>
        <v>0</v>
      </c>
      <c r="D163" s="220">
        <f>SUM(D161:D162)</f>
        <v>450000</v>
      </c>
      <c r="E163" s="220">
        <f>SUM(E161:E162)</f>
        <v>-450000</v>
      </c>
      <c r="F163" s="122"/>
      <c r="G163" s="122"/>
      <c r="H163" s="122"/>
      <c r="I163" s="228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</row>
    <row r="164" spans="1:32" ht="12.75" hidden="1">
      <c r="A164" s="290" t="s">
        <v>249</v>
      </c>
      <c r="B164" s="217" t="s">
        <v>246</v>
      </c>
      <c r="C164" s="218"/>
      <c r="D164" s="218"/>
      <c r="E164" s="218">
        <f>C164-D164</f>
        <v>0</v>
      </c>
      <c r="F164" s="122"/>
      <c r="G164" s="130"/>
      <c r="H164" s="122"/>
      <c r="I164" s="228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</row>
    <row r="165" spans="1:32" ht="12.75" hidden="1">
      <c r="A165" s="290"/>
      <c r="B165" s="217" t="s">
        <v>247</v>
      </c>
      <c r="C165" s="218"/>
      <c r="D165" s="218"/>
      <c r="E165" s="218">
        <f>C165-D165</f>
        <v>0</v>
      </c>
      <c r="F165" s="122"/>
      <c r="G165" s="122"/>
      <c r="H165" s="122"/>
      <c r="I165" s="228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</row>
    <row r="166" spans="1:32" ht="12.75" hidden="1">
      <c r="A166" s="290"/>
      <c r="B166" s="219" t="s">
        <v>248</v>
      </c>
      <c r="C166" s="220">
        <f>SUM(C164:C165)</f>
        <v>0</v>
      </c>
      <c r="D166" s="220">
        <f>SUM(D164:D165)</f>
        <v>0</v>
      </c>
      <c r="E166" s="220">
        <f>SUM(E164:E165)</f>
        <v>0</v>
      </c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</row>
    <row r="167" spans="1:32" ht="12.75" hidden="1">
      <c r="A167" s="222" t="s">
        <v>251</v>
      </c>
      <c r="B167" s="225" t="s">
        <v>246</v>
      </c>
      <c r="C167" s="212">
        <f aca="true" t="shared" si="10" ref="C167:E168">C161+C164</f>
        <v>0</v>
      </c>
      <c r="D167" s="212">
        <f t="shared" si="10"/>
        <v>450000</v>
      </c>
      <c r="E167" s="212">
        <f t="shared" si="10"/>
        <v>-450000</v>
      </c>
      <c r="F167" s="122"/>
      <c r="G167" s="122"/>
      <c r="H167" s="122"/>
      <c r="I167" s="130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</row>
    <row r="168" spans="1:32" ht="12.75" hidden="1">
      <c r="A168" s="213"/>
      <c r="B168" s="226" t="s">
        <v>247</v>
      </c>
      <c r="C168" s="227">
        <f t="shared" si="10"/>
        <v>0</v>
      </c>
      <c r="D168" s="227">
        <f t="shared" si="10"/>
        <v>0</v>
      </c>
      <c r="E168" s="227">
        <f t="shared" si="10"/>
        <v>0</v>
      </c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</row>
    <row r="169" spans="1:32" ht="12.75" hidden="1">
      <c r="A169" s="213"/>
      <c r="B169" s="223" t="s">
        <v>248</v>
      </c>
      <c r="C169" s="224">
        <f>SUM(C167:C168)</f>
        <v>0</v>
      </c>
      <c r="D169" s="224">
        <f>SUM(D167:D168)</f>
        <v>450000</v>
      </c>
      <c r="E169" s="224">
        <f>SUM(E167:E168)</f>
        <v>-450000</v>
      </c>
      <c r="F169" s="122"/>
      <c r="G169" s="130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</row>
    <row r="170" spans="1:32" ht="12.75" hidden="1">
      <c r="A170" s="213"/>
      <c r="B170" s="214"/>
      <c r="C170" s="215"/>
      <c r="D170" s="215"/>
      <c r="E170" s="215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</row>
    <row r="171" spans="1:32" ht="6" customHeight="1">
      <c r="A171" s="213"/>
      <c r="B171" s="214"/>
      <c r="C171" s="215"/>
      <c r="D171" s="215"/>
      <c r="E171" s="215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</row>
    <row r="172" spans="1:5" s="122" customFormat="1" ht="7.5" customHeight="1" hidden="1">
      <c r="A172" s="213"/>
      <c r="B172" s="214"/>
      <c r="C172" s="215"/>
      <c r="D172" s="215"/>
      <c r="E172" s="215"/>
    </row>
    <row r="173" spans="1:32" ht="12.75" hidden="1">
      <c r="A173" s="290" t="s">
        <v>253</v>
      </c>
      <c r="B173" s="217" t="s">
        <v>246</v>
      </c>
      <c r="C173" s="218"/>
      <c r="D173" s="218"/>
      <c r="E173" s="218">
        <f>C173-D173</f>
        <v>0</v>
      </c>
      <c r="F173" s="122"/>
      <c r="G173" s="130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</row>
    <row r="174" spans="1:32" ht="12.75" hidden="1">
      <c r="A174" s="290"/>
      <c r="B174" s="217" t="s">
        <v>247</v>
      </c>
      <c r="C174" s="218"/>
      <c r="D174" s="218"/>
      <c r="E174" s="218">
        <f>C174-D174</f>
        <v>0</v>
      </c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</row>
    <row r="175" spans="1:32" ht="12.75" hidden="1">
      <c r="A175" s="290"/>
      <c r="B175" s="219" t="s">
        <v>248</v>
      </c>
      <c r="C175" s="220">
        <f>SUM(C173:C174)</f>
        <v>0</v>
      </c>
      <c r="D175" s="220">
        <f>SUM(D173:D174)</f>
        <v>0</v>
      </c>
      <c r="E175" s="220">
        <f>SUM(E173:E174)</f>
        <v>0</v>
      </c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</row>
    <row r="176" spans="1:32" ht="6" customHeight="1">
      <c r="A176" s="213"/>
      <c r="B176" s="214"/>
      <c r="C176" s="215"/>
      <c r="D176" s="215"/>
      <c r="E176" s="215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</row>
    <row r="177" spans="1:5" s="122" customFormat="1" ht="7.5" customHeight="1" hidden="1">
      <c r="A177" s="213"/>
      <c r="B177" s="214"/>
      <c r="C177" s="215"/>
      <c r="D177" s="215"/>
      <c r="E177" s="215"/>
    </row>
    <row r="178" spans="1:32" ht="12.75" hidden="1">
      <c r="A178" s="290" t="s">
        <v>253</v>
      </c>
      <c r="B178" s="217" t="s">
        <v>246</v>
      </c>
      <c r="C178" s="218"/>
      <c r="D178" s="218"/>
      <c r="E178" s="218">
        <f>C178-D178</f>
        <v>0</v>
      </c>
      <c r="F178" s="122"/>
      <c r="G178" s="130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</row>
    <row r="179" spans="1:32" ht="12.75" hidden="1">
      <c r="A179" s="290"/>
      <c r="B179" s="217" t="s">
        <v>247</v>
      </c>
      <c r="C179" s="218"/>
      <c r="D179" s="218"/>
      <c r="E179" s="218">
        <f>C179-D179</f>
        <v>0</v>
      </c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</row>
    <row r="180" spans="1:32" ht="12.75" hidden="1">
      <c r="A180" s="292"/>
      <c r="B180" s="231" t="s">
        <v>248</v>
      </c>
      <c r="C180" s="232">
        <f>SUM(C178:C179)</f>
        <v>0</v>
      </c>
      <c r="D180" s="232">
        <f>SUM(D178:D179)</f>
        <v>0</v>
      </c>
      <c r="E180" s="232">
        <f>SUM(E178:E179)</f>
        <v>0</v>
      </c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</row>
    <row r="181" spans="1:32" ht="12.75">
      <c r="A181" s="233" t="s">
        <v>165</v>
      </c>
      <c r="B181" s="225" t="s">
        <v>246</v>
      </c>
      <c r="C181" s="212">
        <f aca="true" t="shared" si="11" ref="C181:E183">C42+C156+C161</f>
        <v>18265557.65</v>
      </c>
      <c r="D181" s="212">
        <f t="shared" si="11"/>
        <v>17495152.83</v>
      </c>
      <c r="E181" s="212">
        <f>E42+E156+E161</f>
        <v>770404.8199999991</v>
      </c>
      <c r="F181" s="122"/>
      <c r="G181" s="130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</row>
    <row r="182" spans="1:32" ht="12.75">
      <c r="A182" s="235" t="s">
        <v>165</v>
      </c>
      <c r="B182" s="226" t="s">
        <v>247</v>
      </c>
      <c r="C182" s="227">
        <f t="shared" si="11"/>
        <v>-10560444.73</v>
      </c>
      <c r="D182" s="227">
        <f t="shared" si="11"/>
        <v>-8364525.38</v>
      </c>
      <c r="E182" s="227">
        <f t="shared" si="11"/>
        <v>-2195919.3499999996</v>
      </c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</row>
    <row r="183" spans="1:32" ht="12.75">
      <c r="A183" s="234" t="s">
        <v>165</v>
      </c>
      <c r="B183" s="223" t="s">
        <v>248</v>
      </c>
      <c r="C183" s="224">
        <f t="shared" si="11"/>
        <v>7705112.919999999</v>
      </c>
      <c r="D183" s="224">
        <f t="shared" si="11"/>
        <v>9130627.450000001</v>
      </c>
      <c r="E183" s="224">
        <f t="shared" si="11"/>
        <v>-1425514.5300000005</v>
      </c>
      <c r="F183" s="13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</row>
    <row r="186" spans="1:5" ht="12.75">
      <c r="A186" s="222" t="s">
        <v>277</v>
      </c>
      <c r="C186" s="86">
        <f>C13-C181</f>
        <v>0</v>
      </c>
      <c r="D186" s="86">
        <f>D13-D181</f>
        <v>0</v>
      </c>
      <c r="E186" s="86">
        <f>E13-E181</f>
        <v>0</v>
      </c>
    </row>
    <row r="187" spans="3:5" ht="12.75">
      <c r="C187" s="86">
        <f aca="true" t="shared" si="12" ref="C187:E188">C14-C182</f>
        <v>0</v>
      </c>
      <c r="D187" s="86">
        <f t="shared" si="12"/>
        <v>0</v>
      </c>
      <c r="E187" s="86">
        <f t="shared" si="12"/>
        <v>0</v>
      </c>
    </row>
    <row r="188" spans="3:5" ht="12.75">
      <c r="C188" s="86">
        <f t="shared" si="12"/>
        <v>0</v>
      </c>
      <c r="D188" s="86">
        <f t="shared" si="12"/>
        <v>0</v>
      </c>
      <c r="E188" s="86">
        <f t="shared" si="12"/>
        <v>0</v>
      </c>
    </row>
  </sheetData>
  <sheetProtection/>
  <mergeCells count="38">
    <mergeCell ref="A2:B2"/>
    <mergeCell ref="A3:A5"/>
    <mergeCell ref="A6:A8"/>
    <mergeCell ref="A9:A11"/>
    <mergeCell ref="A178:A180"/>
    <mergeCell ref="A71:A73"/>
    <mergeCell ref="A98:A100"/>
    <mergeCell ref="A125:A127"/>
    <mergeCell ref="A129:A131"/>
    <mergeCell ref="A148:A150"/>
    <mergeCell ref="A153:A155"/>
    <mergeCell ref="A161:A163"/>
    <mergeCell ref="A164:A166"/>
    <mergeCell ref="A173:A175"/>
    <mergeCell ref="A113:A115"/>
    <mergeCell ref="A117:A119"/>
    <mergeCell ref="A122:A124"/>
    <mergeCell ref="A133:A135"/>
    <mergeCell ref="A136:A138"/>
    <mergeCell ref="A144:A146"/>
    <mergeCell ref="A78:A80"/>
    <mergeCell ref="A86:A88"/>
    <mergeCell ref="A90:A92"/>
    <mergeCell ref="A95:A97"/>
    <mergeCell ref="A102:A104"/>
    <mergeCell ref="A105:A107"/>
    <mergeCell ref="A49:A51"/>
    <mergeCell ref="A52:A54"/>
    <mergeCell ref="A60:A62"/>
    <mergeCell ref="A64:A66"/>
    <mergeCell ref="A68:A70"/>
    <mergeCell ref="A75:A77"/>
    <mergeCell ref="A22:B22"/>
    <mergeCell ref="A23:A25"/>
    <mergeCell ref="A26:A28"/>
    <mergeCell ref="A34:A36"/>
    <mergeCell ref="A38:A40"/>
    <mergeCell ref="A48:B4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A35" sqref="A35:IV37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70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72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3588575.74</v>
      </c>
      <c r="D18" s="75">
        <v>0</v>
      </c>
      <c r="E18" s="46">
        <f>C18</f>
        <v>3588575.74</v>
      </c>
      <c r="F18" s="46">
        <f>E18</f>
        <v>3588575.74</v>
      </c>
      <c r="G18" s="47">
        <f>ROUND(E18,0)</f>
        <v>3588576</v>
      </c>
      <c r="H18" s="46">
        <f>E18</f>
        <v>3588575.74</v>
      </c>
      <c r="I18" s="48"/>
      <c r="J18" s="30"/>
      <c r="K18" s="82"/>
      <c r="M18" s="83"/>
    </row>
    <row r="19" spans="2:13" ht="13.5" thickBot="1">
      <c r="B19" s="49" t="s">
        <v>36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3588575.74</v>
      </c>
      <c r="D20" s="51">
        <f t="shared" si="0"/>
        <v>0</v>
      </c>
      <c r="E20" s="51">
        <f t="shared" si="0"/>
        <v>3588575.74</v>
      </c>
      <c r="F20" s="51">
        <f t="shared" si="0"/>
        <v>3588575.74</v>
      </c>
      <c r="G20" s="51">
        <f t="shared" si="0"/>
        <v>3588576</v>
      </c>
      <c r="H20" s="51">
        <f t="shared" si="0"/>
        <v>3588575.74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3588575.74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3588575.74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3588575.74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3588575.74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3500</v>
      </c>
      <c r="D25" s="77">
        <v>0</v>
      </c>
      <c r="E25" s="53">
        <f t="shared" si="1"/>
        <v>3500</v>
      </c>
      <c r="F25" s="53">
        <f>F24+E25</f>
        <v>3592075.74</v>
      </c>
      <c r="G25" s="53">
        <f>ROUND(E25,0)</f>
        <v>3500</v>
      </c>
      <c r="H25" s="53">
        <f>E25</f>
        <v>3500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3592075.74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3592075.74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3592075.74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816.3</v>
      </c>
      <c r="D29" s="77">
        <v>0</v>
      </c>
      <c r="E29" s="53">
        <f t="shared" si="1"/>
        <v>816.3</v>
      </c>
      <c r="F29" s="53">
        <f t="shared" si="2"/>
        <v>3592892.04</v>
      </c>
      <c r="G29" s="53">
        <f t="shared" si="3"/>
        <v>816</v>
      </c>
      <c r="H29" s="53">
        <f t="shared" si="4"/>
        <v>816.3</v>
      </c>
      <c r="I29" s="55"/>
      <c r="J29" s="30"/>
      <c r="K29" s="30"/>
    </row>
    <row r="30" spans="2:11" ht="12.75">
      <c r="B30" s="52" t="s">
        <v>27</v>
      </c>
      <c r="C30" s="77">
        <v>247338.68</v>
      </c>
      <c r="D30" s="77">
        <v>0</v>
      </c>
      <c r="E30" s="53">
        <f t="shared" si="1"/>
        <v>247338.68</v>
      </c>
      <c r="F30" s="53">
        <f t="shared" si="2"/>
        <v>3840230.72</v>
      </c>
      <c r="G30" s="53">
        <f t="shared" si="3"/>
        <v>247339</v>
      </c>
      <c r="H30" s="53">
        <f t="shared" si="4"/>
        <v>247338.68</v>
      </c>
      <c r="I30" s="55"/>
      <c r="J30" s="30"/>
      <c r="K30" s="30"/>
    </row>
    <row r="31" spans="2:11" ht="12.75">
      <c r="B31" s="52" t="s">
        <v>28</v>
      </c>
      <c r="C31" s="77">
        <v>2197</v>
      </c>
      <c r="D31" s="77">
        <v>0</v>
      </c>
      <c r="E31" s="53">
        <f t="shared" si="1"/>
        <v>2197</v>
      </c>
      <c r="F31" s="53">
        <f t="shared" si="2"/>
        <v>3842427.72</v>
      </c>
      <c r="G31" s="53">
        <f t="shared" si="3"/>
        <v>2197</v>
      </c>
      <c r="H31" s="53">
        <f t="shared" si="4"/>
        <v>2197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3842427.72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3842427.72</v>
      </c>
      <c r="D33" s="79">
        <f>SUM(D20:D32)</f>
        <v>0</v>
      </c>
      <c r="E33" s="58">
        <f>SUM(E20:E32)</f>
        <v>3842427.72</v>
      </c>
      <c r="F33" s="58">
        <f>F32</f>
        <v>3842427.72</v>
      </c>
      <c r="G33" s="58">
        <f>SUM(G20:G32)</f>
        <v>3842428</v>
      </c>
      <c r="H33" s="58">
        <f>SUM(H20:H32)</f>
        <v>3842427.72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3588575.74</v>
      </c>
      <c r="D35" s="62">
        <f>D20</f>
        <v>0</v>
      </c>
      <c r="E35" s="63">
        <f>+E20</f>
        <v>3588575.74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253851.97999999998</v>
      </c>
      <c r="D36" s="162">
        <f>SUM(D21:D32)</f>
        <v>0</v>
      </c>
      <c r="E36" s="163">
        <f>SUM(E21:E32)</f>
        <v>253851.97999999998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3842427.72</v>
      </c>
      <c r="D37" s="63">
        <f>SUM(D35:D36)</f>
        <v>0</v>
      </c>
      <c r="E37" s="63">
        <f>SUM(E35:E36)</f>
        <v>3842427.72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G43:H43"/>
    <mergeCell ref="G44:H44"/>
    <mergeCell ref="E50:H50"/>
    <mergeCell ref="E51:H51"/>
    <mergeCell ref="F1:G1"/>
    <mergeCell ref="B5:H5"/>
    <mergeCell ref="B6:H6"/>
    <mergeCell ref="B7:H7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F35" sqref="F35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3" width="14.00390625" style="26" customWidth="1"/>
    <col min="4" max="4" width="16.28125" style="26" customWidth="1"/>
    <col min="5" max="8" width="19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70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73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35552.23</v>
      </c>
      <c r="D18" s="75">
        <v>0</v>
      </c>
      <c r="E18" s="46">
        <f>C18</f>
        <v>35552.23</v>
      </c>
      <c r="F18" s="46">
        <f>E18</f>
        <v>35552.23</v>
      </c>
      <c r="G18" s="47">
        <f>ROUND(E18,0)</f>
        <v>35552</v>
      </c>
      <c r="H18" s="46">
        <f>E18</f>
        <v>35552.23</v>
      </c>
      <c r="I18" s="48"/>
      <c r="J18" s="30"/>
      <c r="K18" s="82"/>
      <c r="M18" s="83"/>
    </row>
    <row r="19" spans="2:13" ht="13.5" thickBot="1">
      <c r="B19" s="49" t="s">
        <v>36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35552.23</v>
      </c>
      <c r="D20" s="51">
        <f t="shared" si="0"/>
        <v>0</v>
      </c>
      <c r="E20" s="51">
        <f t="shared" si="0"/>
        <v>35552.23</v>
      </c>
      <c r="F20" s="51">
        <f t="shared" si="0"/>
        <v>35552.23</v>
      </c>
      <c r="G20" s="51">
        <f t="shared" si="0"/>
        <v>35552</v>
      </c>
      <c r="H20" s="51">
        <f t="shared" si="0"/>
        <v>35552.23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35552.23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35552.23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35552.23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35552.23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35552.23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35552.23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35552.23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35552.23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35552.23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35552.23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35552.23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35552.23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35552.23</v>
      </c>
      <c r="D33" s="79">
        <f>SUM(D20:D32)</f>
        <v>0</v>
      </c>
      <c r="E33" s="58">
        <f>SUM(E20:E32)</f>
        <v>35552.23</v>
      </c>
      <c r="F33" s="58">
        <f>F32</f>
        <v>35552.23</v>
      </c>
      <c r="G33" s="58">
        <f>SUM(G20:G32)</f>
        <v>35552</v>
      </c>
      <c r="H33" s="58">
        <f>SUM(H20:H32)</f>
        <v>35552.23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35552.23</v>
      </c>
      <c r="D35" s="62">
        <f>D20</f>
        <v>0</v>
      </c>
      <c r="E35" s="63">
        <f>+E20</f>
        <v>35552.23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35552.23</v>
      </c>
      <c r="D37" s="63">
        <f>SUM(D35:D36)</f>
        <v>0</v>
      </c>
      <c r="E37" s="63">
        <f>SUM(E35:E36)</f>
        <v>35552.23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F1:G1"/>
    <mergeCell ref="G44:H44"/>
    <mergeCell ref="E50:H50"/>
    <mergeCell ref="E51:H51"/>
    <mergeCell ref="B5:H5"/>
    <mergeCell ref="B6:H6"/>
    <mergeCell ref="B7:H7"/>
    <mergeCell ref="G43:H43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F32" sqref="F32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70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74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735155.3</v>
      </c>
      <c r="D18" s="75">
        <v>0</v>
      </c>
      <c r="E18" s="46">
        <f>C18</f>
        <v>735155.3</v>
      </c>
      <c r="F18" s="46">
        <f>E18</f>
        <v>735155.3</v>
      </c>
      <c r="G18" s="47">
        <f>ROUND(E18,0)</f>
        <v>735155</v>
      </c>
      <c r="H18" s="46">
        <f>E18</f>
        <v>735155.3</v>
      </c>
      <c r="I18" s="48"/>
      <c r="J18" s="30"/>
      <c r="K18" s="82"/>
      <c r="M18" s="83"/>
    </row>
    <row r="19" spans="2:13" ht="13.5" thickBot="1">
      <c r="B19" s="49" t="s">
        <v>164</v>
      </c>
      <c r="C19" s="76">
        <v>0</v>
      </c>
      <c r="D19" s="76">
        <v>102215</v>
      </c>
      <c r="E19" s="46">
        <f>C19-D19</f>
        <v>-102215</v>
      </c>
      <c r="F19" s="46">
        <f>E19</f>
        <v>-102215</v>
      </c>
      <c r="G19" s="47">
        <f>ROUND(E19,)</f>
        <v>-102215</v>
      </c>
      <c r="H19" s="46">
        <f>E19</f>
        <v>-102215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735155.3</v>
      </c>
      <c r="D20" s="51">
        <f t="shared" si="0"/>
        <v>102215</v>
      </c>
      <c r="E20" s="51">
        <f t="shared" si="0"/>
        <v>632940.3</v>
      </c>
      <c r="F20" s="51">
        <f t="shared" si="0"/>
        <v>632940.3</v>
      </c>
      <c r="G20" s="51">
        <f t="shared" si="0"/>
        <v>632940</v>
      </c>
      <c r="H20" s="51">
        <f t="shared" si="0"/>
        <v>632940.3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632940.3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632940.3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632940.3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632940.3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632940.3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632940.3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632940.3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632940.3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632940.3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632940.3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632940.3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632940.3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735155.3</v>
      </c>
      <c r="D33" s="79">
        <f>SUM(D20:D32)</f>
        <v>102215</v>
      </c>
      <c r="E33" s="58">
        <f>SUM(E20:E32)</f>
        <v>632940.3</v>
      </c>
      <c r="F33" s="58">
        <f>F32</f>
        <v>632940.3</v>
      </c>
      <c r="G33" s="58">
        <f>SUM(G20:G32)</f>
        <v>632940</v>
      </c>
      <c r="H33" s="58">
        <f>SUM(H20:H32)</f>
        <v>632940.3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735155.3</v>
      </c>
      <c r="D35" s="62">
        <f>D20</f>
        <v>102215</v>
      </c>
      <c r="E35" s="63">
        <f>+E20</f>
        <v>632940.3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735155.3</v>
      </c>
      <c r="D37" s="63">
        <f>SUM(D35:D36)</f>
        <v>102215</v>
      </c>
      <c r="E37" s="63">
        <f>SUM(E35:E36)</f>
        <v>632940.3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>
        <v>493070.25</v>
      </c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>
        <v>6396429.03</v>
      </c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>
        <v>435747.3</v>
      </c>
      <c r="I55" s="71"/>
      <c r="J55" s="30"/>
      <c r="K55" s="28"/>
    </row>
    <row r="56" ht="12.75">
      <c r="H56" s="74">
        <v>4725</v>
      </c>
    </row>
    <row r="57" ht="12.75">
      <c r="H57" s="74">
        <v>218803.94</v>
      </c>
    </row>
    <row r="58" ht="12.75">
      <c r="H58" s="74">
        <v>957739.88</v>
      </c>
    </row>
    <row r="59" ht="12.75">
      <c r="H59" s="74">
        <f>SUM(H52:H58)</f>
        <v>8506515.4</v>
      </c>
    </row>
    <row r="60" ht="12.75">
      <c r="H60" s="74"/>
    </row>
    <row r="61" ht="12.75">
      <c r="H61" s="74">
        <f>H59-'[3]332.01.01'!$E$36</f>
        <v>-107688.65999999829</v>
      </c>
    </row>
    <row r="62" ht="12.75">
      <c r="H62" s="74"/>
    </row>
  </sheetData>
  <sheetProtection/>
  <mergeCells count="8">
    <mergeCell ref="F1:G1"/>
    <mergeCell ref="G44:H44"/>
    <mergeCell ref="E50:H50"/>
    <mergeCell ref="E51:H51"/>
    <mergeCell ref="B5:H5"/>
    <mergeCell ref="B6:H6"/>
    <mergeCell ref="B7:H7"/>
    <mergeCell ref="G43:H43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4"/>
  <sheetViews>
    <sheetView showGridLines="0" zoomScale="85" zoomScaleNormal="85" zoomScalePageLayoutView="0" workbookViewId="0" topLeftCell="A13">
      <selection activeCell="G33" sqref="G33"/>
    </sheetView>
  </sheetViews>
  <sheetFormatPr defaultColWidth="11.421875" defaultRowHeight="12.75"/>
  <cols>
    <col min="1" max="1" width="1.7109375" style="26" customWidth="1"/>
    <col min="2" max="2" width="54.5742187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76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77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9" t="s">
        <v>16</v>
      </c>
      <c r="C18" s="76">
        <v>0</v>
      </c>
      <c r="D18" s="157">
        <v>23548838.46</v>
      </c>
      <c r="E18" s="46">
        <f>C18-D18</f>
        <v>-23548838.46</v>
      </c>
      <c r="F18" s="46">
        <f>E18</f>
        <v>-23548838.46</v>
      </c>
      <c r="G18" s="47">
        <f>ROUND(E18,0)</f>
        <v>-23548838</v>
      </c>
      <c r="H18" s="46">
        <f>E18</f>
        <v>-23548838.46</v>
      </c>
      <c r="I18" s="48"/>
      <c r="J18" s="30"/>
      <c r="K18" s="82"/>
      <c r="M18" s="83"/>
    </row>
    <row r="19" spans="2:13" ht="13.5" thickBot="1">
      <c r="B19" s="45" t="s">
        <v>149</v>
      </c>
      <c r="C19" s="75">
        <v>489064.88</v>
      </c>
      <c r="D19" s="75">
        <v>0</v>
      </c>
      <c r="E19" s="46">
        <f>C19-D19</f>
        <v>489064.88</v>
      </c>
      <c r="F19" s="46">
        <f>E19</f>
        <v>489064.88</v>
      </c>
      <c r="G19" s="47">
        <f>ROUND(E19,)</f>
        <v>489065</v>
      </c>
      <c r="H19" s="46">
        <f>E19</f>
        <v>489064.88</v>
      </c>
      <c r="I19" s="48"/>
      <c r="J19" s="30"/>
      <c r="K19" s="82"/>
      <c r="M19" s="83"/>
    </row>
    <row r="20" spans="2:13" ht="13.5" thickBot="1">
      <c r="B20" s="51" t="s">
        <v>150</v>
      </c>
      <c r="C20" s="76">
        <v>10855.63</v>
      </c>
      <c r="D20" s="76">
        <v>0</v>
      </c>
      <c r="E20" s="46">
        <f>C20-D20</f>
        <v>10855.63</v>
      </c>
      <c r="F20" s="46">
        <f>E20</f>
        <v>10855.63</v>
      </c>
      <c r="G20" s="47">
        <f>ROUND(E20,)</f>
        <v>10856</v>
      </c>
      <c r="H20" s="46">
        <f>E20</f>
        <v>10855.63</v>
      </c>
      <c r="I20" s="48"/>
      <c r="J20" s="30"/>
      <c r="K20" s="82"/>
      <c r="M20" s="83"/>
    </row>
    <row r="21" spans="2:13" ht="13.5" thickBot="1">
      <c r="B21" s="45" t="s">
        <v>151</v>
      </c>
      <c r="C21" s="76">
        <v>809999.09</v>
      </c>
      <c r="D21" s="76">
        <v>0</v>
      </c>
      <c r="E21" s="46">
        <f>C21-D21</f>
        <v>809999.09</v>
      </c>
      <c r="F21" s="46">
        <f>E21</f>
        <v>809999.09</v>
      </c>
      <c r="G21" s="47">
        <f>ROUND(E21,)</f>
        <v>809999</v>
      </c>
      <c r="H21" s="46">
        <f>E21</f>
        <v>809999.09</v>
      </c>
      <c r="I21" s="48"/>
      <c r="J21" s="30"/>
      <c r="K21" s="82"/>
      <c r="M21" s="83"/>
    </row>
    <row r="22" spans="2:13" ht="13.5" thickBot="1">
      <c r="B22" s="50" t="s">
        <v>17</v>
      </c>
      <c r="C22" s="51">
        <f aca="true" t="shared" si="0" ref="C22:H22">SUM(C18:C21)</f>
        <v>1309919.6</v>
      </c>
      <c r="D22" s="51">
        <f t="shared" si="0"/>
        <v>23548838.46</v>
      </c>
      <c r="E22" s="51">
        <f t="shared" si="0"/>
        <v>-22238918.860000003</v>
      </c>
      <c r="F22" s="51">
        <f t="shared" si="0"/>
        <v>-22238918.860000003</v>
      </c>
      <c r="G22" s="51">
        <f t="shared" si="0"/>
        <v>-22238918</v>
      </c>
      <c r="H22" s="51">
        <f t="shared" si="0"/>
        <v>-22238918.860000003</v>
      </c>
      <c r="I22" s="48"/>
      <c r="J22" s="30"/>
      <c r="K22" s="82"/>
      <c r="M22" s="83"/>
    </row>
    <row r="23" spans="2:13" ht="12.75">
      <c r="B23" s="52" t="s">
        <v>18</v>
      </c>
      <c r="C23" s="77">
        <v>0</v>
      </c>
      <c r="D23" s="77">
        <f>23726814.22-D22</f>
        <v>177975.7599999979</v>
      </c>
      <c r="E23" s="53">
        <f>C23-D23</f>
        <v>-177975.7599999979</v>
      </c>
      <c r="F23" s="53">
        <f>F22+E23</f>
        <v>-22416894.62</v>
      </c>
      <c r="G23" s="53">
        <f>ROUND(E23,)</f>
        <v>-177976</v>
      </c>
      <c r="H23" s="54">
        <f>E23</f>
        <v>-177975.7599999979</v>
      </c>
      <c r="I23" s="55"/>
      <c r="J23" s="30"/>
      <c r="K23" s="82"/>
      <c r="M23" s="83"/>
    </row>
    <row r="24" spans="2:13" ht="12.75">
      <c r="B24" s="52" t="s">
        <v>19</v>
      </c>
      <c r="C24" s="77">
        <v>0</v>
      </c>
      <c r="D24" s="77">
        <v>177975.76</v>
      </c>
      <c r="E24" s="53">
        <f>C24-D24</f>
        <v>-177975.76</v>
      </c>
      <c r="F24" s="53">
        <f>F23+E24</f>
        <v>-22594870.380000003</v>
      </c>
      <c r="G24" s="53">
        <f>ROUND(E24,0)</f>
        <v>-177976</v>
      </c>
      <c r="H24" s="53">
        <f>E24</f>
        <v>-177975.76</v>
      </c>
      <c r="I24" s="55"/>
      <c r="J24" s="30"/>
      <c r="K24" s="82"/>
      <c r="M24" s="83"/>
    </row>
    <row r="25" spans="2:11" ht="12.75">
      <c r="B25" s="52" t="s">
        <v>20</v>
      </c>
      <c r="C25" s="77">
        <v>0</v>
      </c>
      <c r="D25" s="77">
        <v>177975.76</v>
      </c>
      <c r="E25" s="53">
        <f aca="true" t="shared" si="1" ref="E25:E34">C25-D25</f>
        <v>-177975.76</v>
      </c>
      <c r="F25" s="53">
        <f>F24+E25</f>
        <v>-22772846.140000004</v>
      </c>
      <c r="G25" s="53">
        <f>ROUND(E25,0)</f>
        <v>-177976</v>
      </c>
      <c r="H25" s="53">
        <f>E25</f>
        <v>-177975.76</v>
      </c>
      <c r="I25" s="55"/>
      <c r="J25" s="30"/>
      <c r="K25" s="30"/>
    </row>
    <row r="26" spans="2:11" ht="12.75">
      <c r="B26" s="52" t="s">
        <v>21</v>
      </c>
      <c r="C26" s="77">
        <v>0</v>
      </c>
      <c r="D26" s="77">
        <v>177975.76</v>
      </c>
      <c r="E26" s="53">
        <f t="shared" si="1"/>
        <v>-177975.76</v>
      </c>
      <c r="F26" s="53">
        <f>F25+E26</f>
        <v>-22950821.900000006</v>
      </c>
      <c r="G26" s="53">
        <f>ROUND(E26,0)</f>
        <v>-177976</v>
      </c>
      <c r="H26" s="53">
        <f>E26</f>
        <v>-177975.76</v>
      </c>
      <c r="I26" s="55"/>
      <c r="J26" s="30"/>
      <c r="K26" s="30"/>
    </row>
    <row r="27" spans="2:11" ht="12.75">
      <c r="B27" s="52" t="s">
        <v>22</v>
      </c>
      <c r="C27" s="77">
        <v>0</v>
      </c>
      <c r="D27" s="77">
        <v>177975.76</v>
      </c>
      <c r="E27" s="53">
        <f t="shared" si="1"/>
        <v>-177975.76</v>
      </c>
      <c r="F27" s="53">
        <f>F26+E27</f>
        <v>-23128797.660000008</v>
      </c>
      <c r="G27" s="53">
        <f>ROUND(E27,0)</f>
        <v>-177976</v>
      </c>
      <c r="H27" s="53">
        <f>E27</f>
        <v>-177975.76</v>
      </c>
      <c r="I27" s="55"/>
      <c r="J27" s="30"/>
      <c r="K27" s="30"/>
    </row>
    <row r="28" spans="2:11" ht="12.75">
      <c r="B28" s="52" t="s">
        <v>23</v>
      </c>
      <c r="C28" s="77">
        <v>0</v>
      </c>
      <c r="D28" s="77">
        <v>177975.76</v>
      </c>
      <c r="E28" s="53">
        <f t="shared" si="1"/>
        <v>-177975.76</v>
      </c>
      <c r="F28" s="53">
        <f aca="true" t="shared" si="2" ref="F28:F34">F27+E28</f>
        <v>-23306773.42000001</v>
      </c>
      <c r="G28" s="53">
        <f aca="true" t="shared" si="3" ref="G28:G34">ROUND(E28,0)</f>
        <v>-177976</v>
      </c>
      <c r="H28" s="53">
        <f aca="true" t="shared" si="4" ref="H28:H34">E28</f>
        <v>-177975.76</v>
      </c>
      <c r="I28" s="55"/>
      <c r="J28" s="30"/>
      <c r="K28" s="30"/>
    </row>
    <row r="29" spans="2:11" ht="12.75">
      <c r="B29" s="52" t="s">
        <v>24</v>
      </c>
      <c r="C29" s="77">
        <v>0</v>
      </c>
      <c r="D29" s="77">
        <v>177975.76</v>
      </c>
      <c r="E29" s="53">
        <f t="shared" si="1"/>
        <v>-177975.76</v>
      </c>
      <c r="F29" s="53">
        <f t="shared" si="2"/>
        <v>-23484749.18000001</v>
      </c>
      <c r="G29" s="53">
        <f t="shared" si="3"/>
        <v>-177976</v>
      </c>
      <c r="H29" s="53">
        <f t="shared" si="4"/>
        <v>-177975.76</v>
      </c>
      <c r="I29" s="55"/>
      <c r="J29" s="30"/>
      <c r="K29" s="30"/>
    </row>
    <row r="30" spans="2:11" ht="12.75">
      <c r="B30" s="52" t="s">
        <v>25</v>
      </c>
      <c r="C30" s="77">
        <v>0</v>
      </c>
      <c r="D30" s="77">
        <v>177975.76</v>
      </c>
      <c r="E30" s="53">
        <f t="shared" si="1"/>
        <v>-177975.76</v>
      </c>
      <c r="F30" s="53">
        <f t="shared" si="2"/>
        <v>-23662724.940000013</v>
      </c>
      <c r="G30" s="53">
        <f t="shared" si="3"/>
        <v>-177976</v>
      </c>
      <c r="H30" s="53">
        <f t="shared" si="4"/>
        <v>-177975.76</v>
      </c>
      <c r="I30" s="55"/>
      <c r="J30" s="30"/>
      <c r="K30" s="30"/>
    </row>
    <row r="31" spans="2:11" ht="12.75">
      <c r="B31" s="52" t="s">
        <v>26</v>
      </c>
      <c r="C31" s="77">
        <v>0</v>
      </c>
      <c r="D31" s="77">
        <v>177975.76</v>
      </c>
      <c r="E31" s="53">
        <f t="shared" si="1"/>
        <v>-177975.76</v>
      </c>
      <c r="F31" s="53">
        <f t="shared" si="2"/>
        <v>-23840700.700000014</v>
      </c>
      <c r="G31" s="53">
        <f t="shared" si="3"/>
        <v>-177976</v>
      </c>
      <c r="H31" s="53">
        <f t="shared" si="4"/>
        <v>-177975.76</v>
      </c>
      <c r="I31" s="55"/>
      <c r="J31" s="30"/>
      <c r="K31" s="30"/>
    </row>
    <row r="32" spans="2:11" ht="12.75">
      <c r="B32" s="52" t="s">
        <v>27</v>
      </c>
      <c r="C32" s="77">
        <v>0</v>
      </c>
      <c r="D32" s="77">
        <v>178110.51</v>
      </c>
      <c r="E32" s="53">
        <f t="shared" si="1"/>
        <v>-178110.51</v>
      </c>
      <c r="F32" s="53">
        <f t="shared" si="2"/>
        <v>-24018811.210000016</v>
      </c>
      <c r="G32" s="53">
        <f t="shared" si="3"/>
        <v>-178111</v>
      </c>
      <c r="H32" s="53">
        <f t="shared" si="4"/>
        <v>-178110.51</v>
      </c>
      <c r="I32" s="55"/>
      <c r="J32" s="30"/>
      <c r="K32" s="30"/>
    </row>
    <row r="33" spans="2:11" ht="12.75">
      <c r="B33" s="52" t="s">
        <v>28</v>
      </c>
      <c r="C33" s="77">
        <v>0</v>
      </c>
      <c r="D33" s="77">
        <v>178110.51</v>
      </c>
      <c r="E33" s="53">
        <f t="shared" si="1"/>
        <v>-178110.51</v>
      </c>
      <c r="F33" s="53">
        <f t="shared" si="2"/>
        <v>-24196921.720000017</v>
      </c>
      <c r="G33" s="53">
        <f t="shared" si="3"/>
        <v>-178111</v>
      </c>
      <c r="H33" s="53">
        <f t="shared" si="4"/>
        <v>-178110.51</v>
      </c>
      <c r="I33" s="55"/>
      <c r="J33" s="30"/>
      <c r="K33" s="30"/>
    </row>
    <row r="34" spans="2:11" ht="12.75">
      <c r="B34" s="56" t="s">
        <v>29</v>
      </c>
      <c r="C34" s="78">
        <v>0</v>
      </c>
      <c r="D34" s="77">
        <v>178110.53</v>
      </c>
      <c r="E34" s="53">
        <f t="shared" si="1"/>
        <v>-178110.53</v>
      </c>
      <c r="F34" s="53">
        <f t="shared" si="2"/>
        <v>-24375032.25000002</v>
      </c>
      <c r="G34" s="53">
        <f t="shared" si="3"/>
        <v>-178111</v>
      </c>
      <c r="H34" s="53">
        <f t="shared" si="4"/>
        <v>-178110.53</v>
      </c>
      <c r="I34" s="55"/>
      <c r="J34" s="30"/>
      <c r="K34" s="30"/>
    </row>
    <row r="35" spans="2:11" ht="17.25" customHeight="1" thickBot="1">
      <c r="B35" s="57" t="s">
        <v>30</v>
      </c>
      <c r="C35" s="79">
        <f>SUM(C22:C34)</f>
        <v>1309919.6</v>
      </c>
      <c r="D35" s="79">
        <f>SUM(D22:D34)</f>
        <v>25684951.850000016</v>
      </c>
      <c r="E35" s="58">
        <f>SUM(E22:E34)</f>
        <v>-24375032.25000002</v>
      </c>
      <c r="F35" s="58">
        <f>F34</f>
        <v>-24375032.25000002</v>
      </c>
      <c r="G35" s="58">
        <f>SUM(G22:G34)</f>
        <v>-24375035</v>
      </c>
      <c r="H35" s="58">
        <f>SUM(H22:H34)</f>
        <v>-24375032.25000002</v>
      </c>
      <c r="I35" s="59"/>
      <c r="J35" s="30"/>
      <c r="K35" s="30"/>
    </row>
    <row r="36" spans="2:11" ht="13.5" thickTop="1">
      <c r="B36" s="60"/>
      <c r="C36" s="74"/>
      <c r="D36" s="74"/>
      <c r="E36" s="60"/>
      <c r="F36" s="60"/>
      <c r="G36" s="60"/>
      <c r="H36" s="60"/>
      <c r="I36" s="61"/>
      <c r="J36" s="30"/>
      <c r="K36" s="30"/>
    </row>
    <row r="37" spans="2:11" ht="12.75">
      <c r="B37" s="62" t="s">
        <v>31</v>
      </c>
      <c r="C37" s="62">
        <f>C22</f>
        <v>1309919.6</v>
      </c>
      <c r="D37" s="62">
        <f>D22</f>
        <v>23548838.46</v>
      </c>
      <c r="E37" s="63">
        <f>+E22</f>
        <v>-22238918.860000003</v>
      </c>
      <c r="F37" s="63"/>
      <c r="G37" s="63"/>
      <c r="H37" s="63"/>
      <c r="I37" s="64"/>
      <c r="J37" s="30"/>
      <c r="K37" s="30"/>
    </row>
    <row r="38" spans="2:11" s="167" customFormat="1" ht="12.75">
      <c r="B38" s="162" t="s">
        <v>37</v>
      </c>
      <c r="C38" s="162">
        <f>SUM(C23:C34)</f>
        <v>0</v>
      </c>
      <c r="D38" s="162">
        <f>SUM(D23:D34)</f>
        <v>2136113.389999998</v>
      </c>
      <c r="E38" s="163">
        <f>SUM(E23:E34)</f>
        <v>-2136113.389999998</v>
      </c>
      <c r="F38" s="163"/>
      <c r="G38" s="164"/>
      <c r="H38" s="163"/>
      <c r="I38" s="165"/>
      <c r="J38" s="166"/>
      <c r="K38" s="166"/>
    </row>
    <row r="39" spans="2:11" ht="12.75">
      <c r="B39" s="62" t="s">
        <v>165</v>
      </c>
      <c r="C39" s="63">
        <f>SUM(C37:C38)</f>
        <v>1309919.6</v>
      </c>
      <c r="D39" s="63">
        <f>SUM(D37:D38)</f>
        <v>25684951.849999998</v>
      </c>
      <c r="E39" s="63">
        <f>SUM(E37:E38)</f>
        <v>-24375032.25</v>
      </c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3"/>
      <c r="F40" s="63"/>
      <c r="G40" s="63"/>
      <c r="H40" s="63"/>
      <c r="I40" s="65"/>
      <c r="J40" s="30"/>
      <c r="K40" s="30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0"/>
      <c r="C44" s="60"/>
      <c r="D44" s="60"/>
      <c r="E44" s="60"/>
      <c r="F44" s="63"/>
      <c r="G44" s="63"/>
      <c r="H44" s="63"/>
      <c r="I44" s="65"/>
      <c r="J44" s="30"/>
      <c r="K44" s="66"/>
    </row>
    <row r="45" spans="2:11" ht="12.75">
      <c r="B45" s="67" t="s">
        <v>32</v>
      </c>
      <c r="C45" s="67"/>
      <c r="D45" s="67"/>
      <c r="E45" s="62"/>
      <c r="F45" s="62"/>
      <c r="G45" s="307" t="s">
        <v>33</v>
      </c>
      <c r="H45" s="307"/>
      <c r="I45" s="65"/>
      <c r="J45" s="30"/>
      <c r="K45" s="66"/>
    </row>
    <row r="46" spans="2:11" ht="12.75">
      <c r="B46" s="67" t="s">
        <v>34</v>
      </c>
      <c r="C46" s="67"/>
      <c r="D46" s="67"/>
      <c r="E46" s="63"/>
      <c r="F46" s="63"/>
      <c r="G46" s="307" t="s">
        <v>35</v>
      </c>
      <c r="H46" s="307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3"/>
      <c r="F48" s="63"/>
      <c r="G48" s="63"/>
      <c r="H48" s="63"/>
      <c r="I48" s="65"/>
      <c r="J48" s="30"/>
      <c r="K48" s="66"/>
    </row>
    <row r="49" spans="2:11" ht="12.75">
      <c r="B49" s="63"/>
      <c r="C49" s="63"/>
      <c r="D49" s="63"/>
      <c r="E49" s="61"/>
      <c r="F49" s="61"/>
      <c r="G49" s="68"/>
      <c r="H49" s="68"/>
      <c r="I49" s="61"/>
      <c r="J49" s="30"/>
      <c r="K49" s="66"/>
    </row>
    <row r="50" spans="2:11" ht="12.75">
      <c r="B50" s="69"/>
      <c r="C50" s="69"/>
      <c r="D50" s="69"/>
      <c r="E50" s="70"/>
      <c r="F50" s="70"/>
      <c r="G50" s="70"/>
      <c r="H50" s="71"/>
      <c r="I50" s="71"/>
      <c r="J50" s="30"/>
      <c r="K50" s="66"/>
    </row>
    <row r="51" spans="2:11" ht="12.75">
      <c r="B51" s="72"/>
      <c r="C51" s="72"/>
      <c r="D51" s="72"/>
      <c r="E51" s="70"/>
      <c r="F51" s="70"/>
      <c r="G51" s="70"/>
      <c r="H51" s="60"/>
      <c r="I51" s="71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5"/>
      <c r="J52" s="30"/>
      <c r="K52" s="66"/>
    </row>
    <row r="53" spans="2:11" ht="12.75">
      <c r="B53" s="73"/>
      <c r="C53" s="73"/>
      <c r="D53" s="73"/>
      <c r="E53" s="308"/>
      <c r="F53" s="308"/>
      <c r="G53" s="308"/>
      <c r="H53" s="308"/>
      <c r="I53" s="61"/>
      <c r="J53" s="30"/>
      <c r="K53" s="40"/>
    </row>
    <row r="54" spans="2:11" ht="12.75">
      <c r="B54" s="63"/>
      <c r="C54" s="63"/>
      <c r="D54" s="63"/>
      <c r="E54" s="60"/>
      <c r="F54" s="70"/>
      <c r="G54" s="70"/>
      <c r="H54" s="70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spans="2:11" ht="12.75">
      <c r="B57" s="63"/>
      <c r="C57" s="63"/>
      <c r="D57" s="63"/>
      <c r="E57" s="60"/>
      <c r="F57" s="70"/>
      <c r="G57" s="70"/>
      <c r="H57" s="81"/>
      <c r="I57" s="71"/>
      <c r="J57" s="30"/>
      <c r="K57" s="28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  <row r="64" ht="12.75">
      <c r="H64" s="74"/>
    </row>
  </sheetData>
  <sheetProtection/>
  <mergeCells count="8">
    <mergeCell ref="F1:G1"/>
    <mergeCell ref="G46:H46"/>
    <mergeCell ref="E52:H52"/>
    <mergeCell ref="E53:H53"/>
    <mergeCell ref="B5:H5"/>
    <mergeCell ref="B6:H6"/>
    <mergeCell ref="B7:H7"/>
    <mergeCell ref="G45:H45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G54"/>
  <sheetViews>
    <sheetView showGridLines="0" zoomScalePageLayoutView="0" workbookViewId="0" topLeftCell="C34">
      <selection activeCell="D25" sqref="D25"/>
    </sheetView>
  </sheetViews>
  <sheetFormatPr defaultColWidth="11.421875" defaultRowHeight="12.75"/>
  <cols>
    <col min="1" max="2" width="0" style="87" hidden="1" customWidth="1"/>
    <col min="3" max="3" width="75.00390625" style="87" customWidth="1"/>
    <col min="4" max="4" width="21.8515625" style="87" customWidth="1"/>
    <col min="5" max="5" width="11.421875" style="87" customWidth="1"/>
    <col min="6" max="6" width="12.28125" style="87" bestFit="1" customWidth="1"/>
    <col min="7" max="16384" width="11.421875" style="87" customWidth="1"/>
  </cols>
  <sheetData>
    <row r="1" ht="13.5">
      <c r="C1" s="88" t="s">
        <v>135</v>
      </c>
    </row>
    <row r="2" ht="15.75">
      <c r="C2" s="90"/>
    </row>
    <row r="3" spans="3:4" ht="15">
      <c r="C3" s="334" t="s">
        <v>144</v>
      </c>
      <c r="D3" s="334"/>
    </row>
    <row r="4" spans="3:4" ht="15">
      <c r="C4" s="334" t="s">
        <v>145</v>
      </c>
      <c r="D4" s="334"/>
    </row>
    <row r="5" ht="15">
      <c r="C5" s="91"/>
    </row>
    <row r="6" spans="3:4" ht="15">
      <c r="C6" s="335" t="s">
        <v>146</v>
      </c>
      <c r="D6" s="335"/>
    </row>
    <row r="7" ht="15.75">
      <c r="C7" s="89"/>
    </row>
    <row r="8" ht="12.75" customHeight="1">
      <c r="C8" s="92" t="s">
        <v>104</v>
      </c>
    </row>
    <row r="9" ht="15">
      <c r="C9" s="93"/>
    </row>
    <row r="10" ht="12" customHeight="1">
      <c r="C10" s="92" t="s">
        <v>103</v>
      </c>
    </row>
    <row r="11" ht="3" customHeight="1" thickBot="1">
      <c r="C11" s="93"/>
    </row>
    <row r="12" spans="3:4" ht="19.5" customHeight="1" thickBot="1">
      <c r="C12" s="106" t="s">
        <v>105</v>
      </c>
      <c r="D12" s="109" t="s">
        <v>106</v>
      </c>
    </row>
    <row r="13" spans="3:4" ht="13.5" customHeight="1">
      <c r="C13" s="94" t="s">
        <v>107</v>
      </c>
      <c r="D13" s="110">
        <v>389133.17</v>
      </c>
    </row>
    <row r="14" spans="3:4" ht="13.5" customHeight="1">
      <c r="C14" s="94" t="s">
        <v>108</v>
      </c>
      <c r="D14" s="111">
        <f>'[4]4501.010101'!$G$30+'[4]4501.010399'!$G$30</f>
        <v>94010.19</v>
      </c>
    </row>
    <row r="15" spans="3:4" ht="13.5" customHeight="1">
      <c r="C15" s="94" t="s">
        <v>120</v>
      </c>
      <c r="D15" s="111">
        <v>509168.06</v>
      </c>
    </row>
    <row r="16" spans="3:4" ht="13.5" customHeight="1">
      <c r="C16" s="94" t="s">
        <v>109</v>
      </c>
      <c r="D16" s="111">
        <v>0</v>
      </c>
    </row>
    <row r="17" spans="3:4" ht="13.5" customHeight="1">
      <c r="C17" s="94" t="s">
        <v>110</v>
      </c>
      <c r="D17" s="111">
        <v>0</v>
      </c>
    </row>
    <row r="18" spans="3:4" ht="13.5" customHeight="1">
      <c r="C18" s="94" t="s">
        <v>122</v>
      </c>
      <c r="D18" s="111">
        <v>126501.81</v>
      </c>
    </row>
    <row r="19" spans="3:4" ht="13.5" customHeight="1" thickBot="1">
      <c r="C19" s="95" t="s">
        <v>111</v>
      </c>
      <c r="D19" s="112">
        <f>F23+G23</f>
        <v>0</v>
      </c>
    </row>
    <row r="20" spans="3:4" ht="16.5" customHeight="1" thickBot="1">
      <c r="C20" s="96" t="s">
        <v>112</v>
      </c>
      <c r="D20" s="113">
        <f>SUM(D13:D19)</f>
        <v>1118813.23</v>
      </c>
    </row>
    <row r="21" spans="3:7" ht="15">
      <c r="C21" s="97"/>
      <c r="D21" s="98"/>
      <c r="F21" s="105">
        <v>90672.52</v>
      </c>
      <c r="G21" s="105">
        <v>50657</v>
      </c>
    </row>
    <row r="22" spans="3:7" ht="12.75" customHeight="1">
      <c r="C22" s="92" t="s">
        <v>113</v>
      </c>
      <c r="D22" s="98"/>
      <c r="F22" s="105">
        <v>71632.21</v>
      </c>
      <c r="G22" s="105">
        <v>40657</v>
      </c>
    </row>
    <row r="23" ht="3" customHeight="1" thickBot="1">
      <c r="C23" s="93"/>
    </row>
    <row r="24" spans="3:7" ht="19.5" customHeight="1" thickBot="1">
      <c r="C24" s="106" t="s">
        <v>105</v>
      </c>
      <c r="D24" s="109" t="s">
        <v>106</v>
      </c>
      <c r="F24" s="105"/>
      <c r="G24" s="105"/>
    </row>
    <row r="25" spans="3:4" ht="13.5" customHeight="1">
      <c r="C25" s="94" t="s">
        <v>114</v>
      </c>
      <c r="D25" s="110">
        <v>0</v>
      </c>
    </row>
    <row r="26" spans="3:6" ht="13.5" customHeight="1">
      <c r="C26" s="94" t="s">
        <v>123</v>
      </c>
      <c r="D26" s="110">
        <v>6320</v>
      </c>
      <c r="F26" s="99"/>
    </row>
    <row r="27" spans="3:4" ht="13.5" customHeight="1">
      <c r="C27" s="94" t="s">
        <v>124</v>
      </c>
      <c r="D27" s="110">
        <v>62370.17</v>
      </c>
    </row>
    <row r="28" spans="3:4" ht="13.5" customHeight="1">
      <c r="C28" s="94" t="s">
        <v>125</v>
      </c>
      <c r="D28" s="111">
        <v>328860</v>
      </c>
    </row>
    <row r="29" spans="3:4" ht="13.5" customHeight="1">
      <c r="C29" s="94" t="s">
        <v>126</v>
      </c>
      <c r="D29" s="111">
        <v>1800</v>
      </c>
    </row>
    <row r="30" spans="3:4" ht="13.5" customHeight="1">
      <c r="C30" s="118" t="s">
        <v>127</v>
      </c>
      <c r="D30" s="111">
        <v>1830</v>
      </c>
    </row>
    <row r="31" spans="3:4" ht="13.5" customHeight="1">
      <c r="C31" s="118" t="s">
        <v>127</v>
      </c>
      <c r="D31" s="114">
        <v>11730.3</v>
      </c>
    </row>
    <row r="32" spans="3:4" ht="13.5" customHeight="1" thickBot="1">
      <c r="C32" s="95" t="s">
        <v>128</v>
      </c>
      <c r="D32" s="112">
        <v>9090.85</v>
      </c>
    </row>
    <row r="33" spans="3:4" ht="16.5" customHeight="1" thickBot="1">
      <c r="C33" s="100" t="s">
        <v>115</v>
      </c>
      <c r="D33" s="115">
        <f>SUM(D25:D32)</f>
        <v>422001.31999999995</v>
      </c>
    </row>
    <row r="34" spans="3:4" ht="15">
      <c r="C34" s="97"/>
      <c r="D34" s="98"/>
    </row>
    <row r="35" spans="3:4" ht="15">
      <c r="C35" s="97"/>
      <c r="D35" s="98"/>
    </row>
    <row r="36" spans="3:4" ht="12.75" customHeight="1">
      <c r="C36" s="92" t="s">
        <v>116</v>
      </c>
      <c r="D36" s="98"/>
    </row>
    <row r="37" spans="3:4" ht="15">
      <c r="C37" s="93"/>
      <c r="D37" s="98"/>
    </row>
    <row r="38" spans="3:4" ht="12.75" customHeight="1">
      <c r="C38" s="92" t="s">
        <v>103</v>
      </c>
      <c r="D38" s="98"/>
    </row>
    <row r="39" ht="3" customHeight="1" thickBot="1">
      <c r="C39" s="93"/>
    </row>
    <row r="40" spans="3:4" ht="19.5" customHeight="1" thickBot="1">
      <c r="C40" s="106" t="s">
        <v>105</v>
      </c>
      <c r="D40" s="109" t="s">
        <v>106</v>
      </c>
    </row>
    <row r="41" spans="3:4" ht="13.5" customHeight="1">
      <c r="C41" s="101" t="s">
        <v>117</v>
      </c>
      <c r="D41" s="117">
        <v>3754.68</v>
      </c>
    </row>
    <row r="42" spans="3:4" ht="13.5" customHeight="1">
      <c r="C42" s="94" t="s">
        <v>121</v>
      </c>
      <c r="D42" s="111">
        <v>630509.42</v>
      </c>
    </row>
    <row r="43" spans="3:4" ht="16.5" customHeight="1" thickBot="1">
      <c r="C43" s="102" t="s">
        <v>112</v>
      </c>
      <c r="D43" s="116">
        <f>SUM(D41:D42)</f>
        <v>634264.1000000001</v>
      </c>
    </row>
    <row r="44" ht="15">
      <c r="D44" s="98"/>
    </row>
    <row r="45" ht="15">
      <c r="D45" s="98"/>
    </row>
    <row r="46" spans="3:4" ht="15">
      <c r="C46" s="92" t="s">
        <v>113</v>
      </c>
      <c r="D46" s="98"/>
    </row>
    <row r="47" ht="3" customHeight="1" thickBot="1">
      <c r="C47" s="93"/>
    </row>
    <row r="48" spans="3:4" ht="19.5" customHeight="1" thickBot="1">
      <c r="C48" s="106" t="s">
        <v>105</v>
      </c>
      <c r="D48" s="109" t="s">
        <v>106</v>
      </c>
    </row>
    <row r="49" spans="3:4" ht="27.75" customHeight="1" thickBot="1">
      <c r="C49" s="107" t="s">
        <v>118</v>
      </c>
      <c r="D49" s="103">
        <f>'[5]FE-SP'!$D$54</f>
        <v>-3500</v>
      </c>
    </row>
    <row r="50" spans="3:4" ht="18" customHeight="1" thickBot="1">
      <c r="C50" s="108" t="s">
        <v>119</v>
      </c>
      <c r="D50" s="104">
        <f>SUM(D49:D49)</f>
        <v>-3500</v>
      </c>
    </row>
    <row r="51" ht="12.75">
      <c r="D51" s="105"/>
    </row>
    <row r="52" ht="12.75">
      <c r="D52" s="105"/>
    </row>
    <row r="53" ht="12.75">
      <c r="D53" s="105"/>
    </row>
    <row r="54" ht="12.75">
      <c r="D54" s="105"/>
    </row>
  </sheetData>
  <sheetProtection/>
  <mergeCells count="3">
    <mergeCell ref="C3:D3"/>
    <mergeCell ref="C4:D4"/>
    <mergeCell ref="C6:D6"/>
  </mergeCells>
  <printOptions horizontalCentered="1"/>
  <pageMargins left="0.1968503937007874" right="0.1968503937007874" top="0.3937007874015748" bottom="0.3937007874015748" header="0" footer="0"/>
  <pageSetup horizontalDpi="360" verticalDpi="36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3"/>
  <sheetViews>
    <sheetView showGridLines="0" zoomScale="85" zoomScaleNormal="85" zoomScalePageLayoutView="0" workbookViewId="0" topLeftCell="A13">
      <selection activeCell="A36" sqref="A36:IV39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79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78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0</v>
      </c>
      <c r="D18" s="75">
        <v>233844.16</v>
      </c>
      <c r="E18" s="46">
        <f>C18-D18</f>
        <v>-233844.16</v>
      </c>
      <c r="F18" s="46">
        <f>E18</f>
        <v>-233844.16</v>
      </c>
      <c r="G18" s="47">
        <f>ROUND(E18,0)</f>
        <v>-233844</v>
      </c>
      <c r="H18" s="46">
        <f>E18</f>
        <v>-233844.16</v>
      </c>
      <c r="I18" s="48"/>
      <c r="J18" s="30"/>
      <c r="K18" s="82"/>
      <c r="M18" s="83"/>
    </row>
    <row r="19" spans="2:13" ht="13.5" thickBot="1">
      <c r="B19" s="49" t="s">
        <v>152</v>
      </c>
      <c r="C19" s="76">
        <v>12532.7</v>
      </c>
      <c r="D19" s="157">
        <v>0</v>
      </c>
      <c r="E19" s="46">
        <f>C19-D19</f>
        <v>12532.7</v>
      </c>
      <c r="F19" s="46">
        <f>E19</f>
        <v>12532.7</v>
      </c>
      <c r="G19" s="47">
        <f>ROUND(E19,0)</f>
        <v>12533</v>
      </c>
      <c r="H19" s="46">
        <f>E19</f>
        <v>12532.7</v>
      </c>
      <c r="I19" s="48"/>
      <c r="J19" s="30"/>
      <c r="K19" s="82"/>
      <c r="M19" s="83"/>
    </row>
    <row r="20" spans="2:13" ht="13.5" thickBot="1">
      <c r="B20" s="49" t="s">
        <v>36</v>
      </c>
      <c r="C20" s="76">
        <v>0</v>
      </c>
      <c r="D20" s="76">
        <v>0</v>
      </c>
      <c r="E20" s="46">
        <f>C20-D20</f>
        <v>0</v>
      </c>
      <c r="F20" s="46">
        <f>E20</f>
        <v>0</v>
      </c>
      <c r="G20" s="47">
        <f>ROUND(E20,)</f>
        <v>0</v>
      </c>
      <c r="H20" s="46">
        <f>E20</f>
        <v>0</v>
      </c>
      <c r="I20" s="48"/>
      <c r="J20" s="30"/>
      <c r="K20" s="82"/>
      <c r="M20" s="83"/>
    </row>
    <row r="21" spans="2:13" ht="13.5" thickBot="1">
      <c r="B21" s="50" t="s">
        <v>17</v>
      </c>
      <c r="C21" s="51">
        <f aca="true" t="shared" si="0" ref="C21:H21">SUM(C18:C20)</f>
        <v>12532.7</v>
      </c>
      <c r="D21" s="51">
        <f t="shared" si="0"/>
        <v>233844.16</v>
      </c>
      <c r="E21" s="51">
        <f t="shared" si="0"/>
        <v>-221311.46</v>
      </c>
      <c r="F21" s="51">
        <f t="shared" si="0"/>
        <v>-221311.46</v>
      </c>
      <c r="G21" s="51">
        <f t="shared" si="0"/>
        <v>-221311</v>
      </c>
      <c r="H21" s="51">
        <f t="shared" si="0"/>
        <v>-221311.46</v>
      </c>
      <c r="I21" s="48"/>
      <c r="J21" s="30"/>
      <c r="K21" s="82"/>
      <c r="M21" s="83"/>
    </row>
    <row r="22" spans="2:13" ht="12.75">
      <c r="B22" s="52" t="s">
        <v>18</v>
      </c>
      <c r="C22" s="77">
        <v>0</v>
      </c>
      <c r="D22" s="77">
        <f>248774.34-D21</f>
        <v>14930.179999999993</v>
      </c>
      <c r="E22" s="53">
        <f>C22-D22</f>
        <v>-14930.179999999993</v>
      </c>
      <c r="F22" s="53">
        <f>F21+E22</f>
        <v>-236241.63999999998</v>
      </c>
      <c r="G22" s="53">
        <f>ROUND(E22,)</f>
        <v>-14930</v>
      </c>
      <c r="H22" s="54">
        <f>E22</f>
        <v>-14930.179999999993</v>
      </c>
      <c r="I22" s="55"/>
      <c r="J22" s="30"/>
      <c r="K22" s="82"/>
      <c r="M22" s="83"/>
    </row>
    <row r="23" spans="2:13" ht="12.75">
      <c r="B23" s="52" t="s">
        <v>19</v>
      </c>
      <c r="C23" s="77">
        <v>0</v>
      </c>
      <c r="D23" s="77">
        <v>14930.18</v>
      </c>
      <c r="E23" s="53">
        <f>C23-D23</f>
        <v>-14930.18</v>
      </c>
      <c r="F23" s="53">
        <f>F22+E23</f>
        <v>-251171.81999999998</v>
      </c>
      <c r="G23" s="53">
        <f>ROUND(E23,0)</f>
        <v>-14930</v>
      </c>
      <c r="H23" s="53">
        <f>E23</f>
        <v>-14930.18</v>
      </c>
      <c r="I23" s="55"/>
      <c r="J23" s="30"/>
      <c r="K23" s="82"/>
      <c r="M23" s="83"/>
    </row>
    <row r="24" spans="2:11" ht="12.75">
      <c r="B24" s="52" t="s">
        <v>20</v>
      </c>
      <c r="C24" s="77">
        <v>0</v>
      </c>
      <c r="D24" s="77">
        <v>14930.18</v>
      </c>
      <c r="E24" s="53">
        <f aca="true" t="shared" si="1" ref="E24:E33">C24-D24</f>
        <v>-14930.18</v>
      </c>
      <c r="F24" s="53">
        <f aca="true" t="shared" si="2" ref="F24:F33">F23+E24</f>
        <v>-266102</v>
      </c>
      <c r="G24" s="53">
        <f>ROUND(E24,0)</f>
        <v>-14930</v>
      </c>
      <c r="H24" s="53">
        <f>E24</f>
        <v>-14930.18</v>
      </c>
      <c r="I24" s="55"/>
      <c r="J24" s="30"/>
      <c r="K24" s="30"/>
    </row>
    <row r="25" spans="2:11" ht="12.75">
      <c r="B25" s="52" t="s">
        <v>21</v>
      </c>
      <c r="C25" s="77">
        <v>0</v>
      </c>
      <c r="D25" s="77">
        <v>14930.18</v>
      </c>
      <c r="E25" s="53">
        <f t="shared" si="1"/>
        <v>-14930.18</v>
      </c>
      <c r="F25" s="53">
        <f t="shared" si="2"/>
        <v>-281032.18</v>
      </c>
      <c r="G25" s="53">
        <f>ROUND(E25,0)</f>
        <v>-14930</v>
      </c>
      <c r="H25" s="53">
        <f>E25</f>
        <v>-14930.18</v>
      </c>
      <c r="I25" s="55"/>
      <c r="J25" s="30"/>
      <c r="K25" s="30"/>
    </row>
    <row r="26" spans="2:11" ht="12.75">
      <c r="B26" s="52" t="s">
        <v>22</v>
      </c>
      <c r="C26" s="77">
        <v>0</v>
      </c>
      <c r="D26" s="77">
        <v>14930.18</v>
      </c>
      <c r="E26" s="53">
        <f t="shared" si="1"/>
        <v>-14930.18</v>
      </c>
      <c r="F26" s="53">
        <f t="shared" si="2"/>
        <v>-295962.36</v>
      </c>
      <c r="G26" s="53">
        <f>ROUND(E26,0)</f>
        <v>-14930</v>
      </c>
      <c r="H26" s="53">
        <f>E26</f>
        <v>-14930.18</v>
      </c>
      <c r="I26" s="55"/>
      <c r="J26" s="30"/>
      <c r="K26" s="30"/>
    </row>
    <row r="27" spans="2:11" ht="12.75">
      <c r="B27" s="52" t="s">
        <v>23</v>
      </c>
      <c r="C27" s="77">
        <v>0</v>
      </c>
      <c r="D27" s="77">
        <v>14930.18</v>
      </c>
      <c r="E27" s="53">
        <f t="shared" si="1"/>
        <v>-14930.18</v>
      </c>
      <c r="F27" s="53">
        <f t="shared" si="2"/>
        <v>-310892.54</v>
      </c>
      <c r="G27" s="53">
        <f aca="true" t="shared" si="3" ref="G27:G33">ROUND(E27,0)</f>
        <v>-14930</v>
      </c>
      <c r="H27" s="53">
        <f aca="true" t="shared" si="4" ref="H27:H33">E27</f>
        <v>-14930.18</v>
      </c>
      <c r="I27" s="55"/>
      <c r="J27" s="30"/>
      <c r="K27" s="30"/>
    </row>
    <row r="28" spans="2:11" ht="12.75">
      <c r="B28" s="52" t="s">
        <v>24</v>
      </c>
      <c r="C28" s="77">
        <v>0</v>
      </c>
      <c r="D28" s="77">
        <v>14930.18</v>
      </c>
      <c r="E28" s="53">
        <f t="shared" si="1"/>
        <v>-14930.18</v>
      </c>
      <c r="F28" s="53">
        <f t="shared" si="2"/>
        <v>-325822.72</v>
      </c>
      <c r="G28" s="53">
        <f t="shared" si="3"/>
        <v>-14930</v>
      </c>
      <c r="H28" s="53">
        <f t="shared" si="4"/>
        <v>-14930.18</v>
      </c>
      <c r="I28" s="55"/>
      <c r="J28" s="30"/>
      <c r="K28" s="30"/>
    </row>
    <row r="29" spans="2:11" ht="12.75">
      <c r="B29" s="52" t="s">
        <v>25</v>
      </c>
      <c r="C29" s="77">
        <v>0</v>
      </c>
      <c r="D29" s="77">
        <v>14930.18</v>
      </c>
      <c r="E29" s="53">
        <f t="shared" si="1"/>
        <v>-14930.18</v>
      </c>
      <c r="F29" s="53">
        <f t="shared" si="2"/>
        <v>-340752.89999999997</v>
      </c>
      <c r="G29" s="53">
        <f t="shared" si="3"/>
        <v>-14930</v>
      </c>
      <c r="H29" s="53">
        <f t="shared" si="4"/>
        <v>-14930.18</v>
      </c>
      <c r="I29" s="55"/>
      <c r="J29" s="30"/>
      <c r="K29" s="30"/>
    </row>
    <row r="30" spans="2:11" ht="12.75">
      <c r="B30" s="52" t="s">
        <v>26</v>
      </c>
      <c r="C30" s="77">
        <v>0</v>
      </c>
      <c r="D30" s="77">
        <v>14930.18</v>
      </c>
      <c r="E30" s="53">
        <f t="shared" si="1"/>
        <v>-14930.18</v>
      </c>
      <c r="F30" s="53">
        <f t="shared" si="2"/>
        <v>-355683.07999999996</v>
      </c>
      <c r="G30" s="53">
        <f t="shared" si="3"/>
        <v>-14930</v>
      </c>
      <c r="H30" s="53">
        <f t="shared" si="4"/>
        <v>-14930.18</v>
      </c>
      <c r="I30" s="55"/>
      <c r="J30" s="30"/>
      <c r="K30" s="30"/>
    </row>
    <row r="31" spans="2:11" ht="12.75">
      <c r="B31" s="52" t="s">
        <v>27</v>
      </c>
      <c r="C31" s="77">
        <v>0</v>
      </c>
      <c r="D31" s="77">
        <v>62702.23</v>
      </c>
      <c r="E31" s="53">
        <f t="shared" si="1"/>
        <v>-62702.23</v>
      </c>
      <c r="F31" s="53">
        <f t="shared" si="2"/>
        <v>-418385.30999999994</v>
      </c>
      <c r="G31" s="53">
        <f t="shared" si="3"/>
        <v>-62702</v>
      </c>
      <c r="H31" s="53">
        <f t="shared" si="4"/>
        <v>-62702.23</v>
      </c>
      <c r="I31" s="55"/>
      <c r="J31" s="30"/>
      <c r="K31" s="30"/>
    </row>
    <row r="32" spans="2:11" ht="12.75">
      <c r="B32" s="52" t="s">
        <v>28</v>
      </c>
      <c r="C32" s="77">
        <v>0</v>
      </c>
      <c r="D32" s="77">
        <v>62702.23</v>
      </c>
      <c r="E32" s="53">
        <f t="shared" si="1"/>
        <v>-62702.23</v>
      </c>
      <c r="F32" s="53">
        <f t="shared" si="2"/>
        <v>-481087.5399999999</v>
      </c>
      <c r="G32" s="53">
        <f t="shared" si="3"/>
        <v>-62702</v>
      </c>
      <c r="H32" s="53">
        <f t="shared" si="4"/>
        <v>-62702.23</v>
      </c>
      <c r="I32" s="55"/>
      <c r="J32" s="30"/>
      <c r="K32" s="30"/>
    </row>
    <row r="33" spans="2:11" ht="12.75">
      <c r="B33" s="56" t="s">
        <v>29</v>
      </c>
      <c r="C33" s="78">
        <v>0</v>
      </c>
      <c r="D33" s="78">
        <v>62702.25</v>
      </c>
      <c r="E33" s="53">
        <f t="shared" si="1"/>
        <v>-62702.25</v>
      </c>
      <c r="F33" s="53">
        <f t="shared" si="2"/>
        <v>-543789.7899999999</v>
      </c>
      <c r="G33" s="53">
        <f t="shared" si="3"/>
        <v>-62702</v>
      </c>
      <c r="H33" s="53">
        <f t="shared" si="4"/>
        <v>-62702.25</v>
      </c>
      <c r="I33" s="55"/>
      <c r="J33" s="30"/>
      <c r="K33" s="30"/>
    </row>
    <row r="34" spans="2:11" ht="17.25" customHeight="1" thickBot="1">
      <c r="B34" s="57" t="s">
        <v>30</v>
      </c>
      <c r="C34" s="79">
        <f>SUM(C21:C33)</f>
        <v>12532.7</v>
      </c>
      <c r="D34" s="79">
        <f>SUM(D21:D33)</f>
        <v>556322.49</v>
      </c>
      <c r="E34" s="58">
        <f>SUM(E21:E33)</f>
        <v>-543789.7899999999</v>
      </c>
      <c r="F34" s="58">
        <f>F33</f>
        <v>-543789.7899999999</v>
      </c>
      <c r="G34" s="58">
        <f>SUM(G21:G33)</f>
        <v>-543787</v>
      </c>
      <c r="H34" s="58">
        <f>SUM(H21:H33)</f>
        <v>-543789.7899999999</v>
      </c>
      <c r="I34" s="59"/>
      <c r="J34" s="30"/>
      <c r="K34" s="30"/>
    </row>
    <row r="35" spans="2:11" ht="13.5" thickTop="1">
      <c r="B35" s="60"/>
      <c r="C35" s="74"/>
      <c r="D35" s="74"/>
      <c r="E35" s="60"/>
      <c r="F35" s="60"/>
      <c r="G35" s="60"/>
      <c r="H35" s="60"/>
      <c r="I35" s="61"/>
      <c r="J35" s="30"/>
      <c r="K35" s="30"/>
    </row>
    <row r="36" spans="2:11" ht="12.75">
      <c r="B36" s="62" t="s">
        <v>31</v>
      </c>
      <c r="C36" s="62">
        <f>C21</f>
        <v>12532.7</v>
      </c>
      <c r="D36" s="62">
        <f>D21</f>
        <v>233844.16</v>
      </c>
      <c r="E36" s="63">
        <f>+E21</f>
        <v>-221311.46</v>
      </c>
      <c r="F36" s="63"/>
      <c r="G36" s="63"/>
      <c r="H36" s="63"/>
      <c r="I36" s="64"/>
      <c r="J36" s="30"/>
      <c r="K36" s="30"/>
    </row>
    <row r="37" spans="2:11" s="167" customFormat="1" ht="12.75">
      <c r="B37" s="162" t="s">
        <v>37</v>
      </c>
      <c r="C37" s="162">
        <f>SUM(C22:C33)</f>
        <v>0</v>
      </c>
      <c r="D37" s="162">
        <f>SUM(D22:D33)</f>
        <v>322478.32999999996</v>
      </c>
      <c r="E37" s="163">
        <f>SUM(E22:E33)</f>
        <v>-322478.32999999996</v>
      </c>
      <c r="F37" s="163"/>
      <c r="G37" s="164"/>
      <c r="H37" s="163"/>
      <c r="I37" s="165"/>
      <c r="J37" s="166"/>
      <c r="K37" s="166"/>
    </row>
    <row r="38" spans="2:11" ht="12.75">
      <c r="B38" s="62" t="s">
        <v>165</v>
      </c>
      <c r="C38" s="63">
        <f>SUM(C36:C37)</f>
        <v>12532.7</v>
      </c>
      <c r="D38" s="63">
        <f>SUM(D36:D37)</f>
        <v>556322.49</v>
      </c>
      <c r="E38" s="63">
        <f>SUM(E36:E37)</f>
        <v>-543789.7899999999</v>
      </c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3"/>
      <c r="F39" s="63"/>
      <c r="G39" s="63"/>
      <c r="H39" s="63"/>
      <c r="I39" s="65"/>
      <c r="J39" s="30"/>
      <c r="K39" s="30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0"/>
      <c r="C43" s="60"/>
      <c r="D43" s="60"/>
      <c r="E43" s="60"/>
      <c r="F43" s="63"/>
      <c r="G43" s="63"/>
      <c r="H43" s="63"/>
      <c r="I43" s="65"/>
      <c r="J43" s="30"/>
      <c r="K43" s="66"/>
    </row>
    <row r="44" spans="2:11" ht="12.75">
      <c r="B44" s="67" t="s">
        <v>32</v>
      </c>
      <c r="C44" s="67"/>
      <c r="D44" s="67"/>
      <c r="E44" s="62"/>
      <c r="F44" s="62"/>
      <c r="G44" s="307" t="s">
        <v>33</v>
      </c>
      <c r="H44" s="307"/>
      <c r="I44" s="65"/>
      <c r="J44" s="30"/>
      <c r="K44" s="66"/>
    </row>
    <row r="45" spans="2:11" ht="12.75">
      <c r="B45" s="67" t="s">
        <v>34</v>
      </c>
      <c r="C45" s="67"/>
      <c r="D45" s="67"/>
      <c r="E45" s="63"/>
      <c r="F45" s="63"/>
      <c r="G45" s="307" t="s">
        <v>35</v>
      </c>
      <c r="H45" s="307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3"/>
      <c r="F47" s="63"/>
      <c r="G47" s="63"/>
      <c r="H47" s="63"/>
      <c r="I47" s="65"/>
      <c r="J47" s="30"/>
      <c r="K47" s="66"/>
    </row>
    <row r="48" spans="2:11" ht="12.75">
      <c r="B48" s="63"/>
      <c r="C48" s="63"/>
      <c r="D48" s="63"/>
      <c r="E48" s="61"/>
      <c r="F48" s="61"/>
      <c r="G48" s="68"/>
      <c r="H48" s="68"/>
      <c r="I48" s="61"/>
      <c r="J48" s="30"/>
      <c r="K48" s="66"/>
    </row>
    <row r="49" spans="2:11" ht="12.75">
      <c r="B49" s="69"/>
      <c r="C49" s="69"/>
      <c r="D49" s="69"/>
      <c r="E49" s="70"/>
      <c r="F49" s="70"/>
      <c r="G49" s="70"/>
      <c r="H49" s="71"/>
      <c r="I49" s="71"/>
      <c r="J49" s="30"/>
      <c r="K49" s="66"/>
    </row>
    <row r="50" spans="2:11" ht="12.75">
      <c r="B50" s="72"/>
      <c r="C50" s="72"/>
      <c r="D50" s="72"/>
      <c r="E50" s="70"/>
      <c r="F50" s="70"/>
      <c r="G50" s="70"/>
      <c r="H50" s="60"/>
      <c r="I50" s="71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5"/>
      <c r="J51" s="30"/>
      <c r="K51" s="66"/>
    </row>
    <row r="52" spans="2:11" ht="12.75">
      <c r="B52" s="73"/>
      <c r="C52" s="73"/>
      <c r="D52" s="73"/>
      <c r="E52" s="308"/>
      <c r="F52" s="308"/>
      <c r="G52" s="308"/>
      <c r="H52" s="308"/>
      <c r="I52" s="61"/>
      <c r="J52" s="30"/>
      <c r="K52" s="40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spans="2:11" ht="12.75">
      <c r="B56" s="63"/>
      <c r="C56" s="63"/>
      <c r="D56" s="63"/>
      <c r="E56" s="60"/>
      <c r="F56" s="70"/>
      <c r="G56" s="70"/>
      <c r="H56" s="81"/>
      <c r="I56" s="71"/>
      <c r="J56" s="30"/>
      <c r="K56" s="28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  <row r="63" ht="12.75">
      <c r="H63" s="74"/>
    </row>
  </sheetData>
  <sheetProtection/>
  <mergeCells count="8">
    <mergeCell ref="F1:G1"/>
    <mergeCell ref="G45:H45"/>
    <mergeCell ref="E51:H51"/>
    <mergeCell ref="E52:H52"/>
    <mergeCell ref="B5:H5"/>
    <mergeCell ref="B6:H6"/>
    <mergeCell ref="B7:H7"/>
    <mergeCell ref="G44:H44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9"/>
  <sheetViews>
    <sheetView showGridLines="0" zoomScale="85" zoomScaleNormal="85" zoomScalePageLayoutView="0" workbookViewId="0" topLeftCell="A13">
      <selection activeCell="F30" sqref="F30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2" width="12.421875" style="26" bestFit="1" customWidth="1"/>
    <col min="13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79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80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0</v>
      </c>
      <c r="D18" s="75">
        <v>8130681.22</v>
      </c>
      <c r="E18" s="46">
        <f aca="true" t="shared" si="0" ref="E18:E26">C18-D18</f>
        <v>-8130681.22</v>
      </c>
      <c r="F18" s="46">
        <f aca="true" t="shared" si="1" ref="F18:F26">E18</f>
        <v>-8130681.22</v>
      </c>
      <c r="G18" s="47">
        <f>ROUND(E18,0)</f>
        <v>-8130681</v>
      </c>
      <c r="H18" s="46">
        <f aca="true" t="shared" si="2" ref="H18:H26">E18</f>
        <v>-8130681.22</v>
      </c>
      <c r="I18" s="48"/>
      <c r="J18" s="30"/>
      <c r="K18" s="82"/>
      <c r="M18" s="83"/>
    </row>
    <row r="19" spans="2:13" ht="13.5" thickBot="1">
      <c r="B19" s="49" t="s">
        <v>153</v>
      </c>
      <c r="C19" s="76">
        <v>5698</v>
      </c>
      <c r="D19" s="76">
        <v>0</v>
      </c>
      <c r="E19" s="46">
        <f t="shared" si="0"/>
        <v>5698</v>
      </c>
      <c r="F19" s="46">
        <f t="shared" si="1"/>
        <v>5698</v>
      </c>
      <c r="G19" s="47">
        <f aca="true" t="shared" si="3" ref="G19:G26">ROUND(E19,)</f>
        <v>5698</v>
      </c>
      <c r="H19" s="46">
        <f t="shared" si="2"/>
        <v>5698</v>
      </c>
      <c r="I19" s="48"/>
      <c r="J19" s="30"/>
      <c r="K19" s="82"/>
      <c r="M19" s="83"/>
    </row>
    <row r="20" spans="2:13" ht="13.5" thickBot="1">
      <c r="B20" s="49" t="s">
        <v>154</v>
      </c>
      <c r="C20" s="76">
        <v>76262.16</v>
      </c>
      <c r="D20" s="76">
        <v>0</v>
      </c>
      <c r="E20" s="46">
        <f t="shared" si="0"/>
        <v>76262.16</v>
      </c>
      <c r="F20" s="46">
        <f t="shared" si="1"/>
        <v>76262.16</v>
      </c>
      <c r="G20" s="47">
        <f t="shared" si="3"/>
        <v>76262</v>
      </c>
      <c r="H20" s="46">
        <f t="shared" si="2"/>
        <v>76262.16</v>
      </c>
      <c r="I20" s="48"/>
      <c r="J20" s="30"/>
      <c r="K20" s="82"/>
      <c r="M20" s="83"/>
    </row>
    <row r="21" spans="2:13" ht="13.5" thickBot="1">
      <c r="B21" s="49" t="s">
        <v>155</v>
      </c>
      <c r="C21" s="76">
        <v>217276.19</v>
      </c>
      <c r="D21" s="76">
        <v>0</v>
      </c>
      <c r="E21" s="46">
        <f t="shared" si="0"/>
        <v>217276.19</v>
      </c>
      <c r="F21" s="46">
        <f t="shared" si="1"/>
        <v>217276.19</v>
      </c>
      <c r="G21" s="47">
        <f t="shared" si="3"/>
        <v>217276</v>
      </c>
      <c r="H21" s="46">
        <f t="shared" si="2"/>
        <v>217276.19</v>
      </c>
      <c r="I21" s="48"/>
      <c r="J21" s="30"/>
      <c r="K21" s="82"/>
      <c r="M21" s="83"/>
    </row>
    <row r="22" spans="2:13" ht="13.5" thickBot="1">
      <c r="B22" s="49" t="s">
        <v>156</v>
      </c>
      <c r="C22" s="76">
        <v>2282.2</v>
      </c>
      <c r="D22" s="76">
        <v>0</v>
      </c>
      <c r="E22" s="46">
        <f t="shared" si="0"/>
        <v>2282.2</v>
      </c>
      <c r="F22" s="46">
        <f t="shared" si="1"/>
        <v>2282.2</v>
      </c>
      <c r="G22" s="47">
        <f t="shared" si="3"/>
        <v>2282</v>
      </c>
      <c r="H22" s="46">
        <f t="shared" si="2"/>
        <v>2282.2</v>
      </c>
      <c r="I22" s="48"/>
      <c r="J22" s="30"/>
      <c r="K22" s="82"/>
      <c r="M22" s="83"/>
    </row>
    <row r="23" spans="2:13" ht="13.5" thickBot="1">
      <c r="B23" s="49" t="s">
        <v>157</v>
      </c>
      <c r="C23" s="76">
        <v>65054.55</v>
      </c>
      <c r="D23" s="76">
        <v>0</v>
      </c>
      <c r="E23" s="46">
        <f t="shared" si="0"/>
        <v>65054.55</v>
      </c>
      <c r="F23" s="46">
        <f t="shared" si="1"/>
        <v>65054.55</v>
      </c>
      <c r="G23" s="47">
        <f t="shared" si="3"/>
        <v>65055</v>
      </c>
      <c r="H23" s="46">
        <f t="shared" si="2"/>
        <v>65054.55</v>
      </c>
      <c r="I23" s="48"/>
      <c r="J23" s="30"/>
      <c r="K23" s="82"/>
      <c r="M23" s="83"/>
    </row>
    <row r="24" spans="2:13" ht="13.5" thickBot="1">
      <c r="B24" s="49" t="s">
        <v>158</v>
      </c>
      <c r="C24" s="76">
        <v>3332.41</v>
      </c>
      <c r="D24" s="76">
        <v>0</v>
      </c>
      <c r="E24" s="46">
        <f t="shared" si="0"/>
        <v>3332.41</v>
      </c>
      <c r="F24" s="46">
        <f t="shared" si="1"/>
        <v>3332.41</v>
      </c>
      <c r="G24" s="47">
        <f t="shared" si="3"/>
        <v>3332</v>
      </c>
      <c r="H24" s="46">
        <f t="shared" si="2"/>
        <v>3332.41</v>
      </c>
      <c r="I24" s="48"/>
      <c r="J24" s="30"/>
      <c r="K24" s="82"/>
      <c r="M24" s="83"/>
    </row>
    <row r="25" spans="2:13" ht="13.5" thickBot="1">
      <c r="B25" s="49" t="s">
        <v>159</v>
      </c>
      <c r="C25" s="76">
        <v>1756.36</v>
      </c>
      <c r="D25" s="76">
        <v>0</v>
      </c>
      <c r="E25" s="46">
        <f t="shared" si="0"/>
        <v>1756.36</v>
      </c>
      <c r="F25" s="46">
        <f t="shared" si="1"/>
        <v>1756.36</v>
      </c>
      <c r="G25" s="47">
        <f t="shared" si="3"/>
        <v>1756</v>
      </c>
      <c r="H25" s="46">
        <f t="shared" si="2"/>
        <v>1756.36</v>
      </c>
      <c r="I25" s="48"/>
      <c r="J25" s="30"/>
      <c r="K25" s="82"/>
      <c r="M25" s="83"/>
    </row>
    <row r="26" spans="2:13" ht="13.5" thickBot="1">
      <c r="B26" s="49" t="s">
        <v>160</v>
      </c>
      <c r="C26" s="76">
        <v>28688.85</v>
      </c>
      <c r="D26" s="76">
        <v>0</v>
      </c>
      <c r="E26" s="46">
        <f t="shared" si="0"/>
        <v>28688.85</v>
      </c>
      <c r="F26" s="46">
        <f t="shared" si="1"/>
        <v>28688.85</v>
      </c>
      <c r="G26" s="47">
        <f t="shared" si="3"/>
        <v>28689</v>
      </c>
      <c r="H26" s="46">
        <f t="shared" si="2"/>
        <v>28688.85</v>
      </c>
      <c r="I26" s="48"/>
      <c r="J26" s="30"/>
      <c r="K26" s="82"/>
      <c r="M26" s="83"/>
    </row>
    <row r="27" spans="2:13" ht="13.5" thickBot="1">
      <c r="B27" s="50" t="s">
        <v>17</v>
      </c>
      <c r="C27" s="51">
        <f>SUM(C18:C26)</f>
        <v>400350.7199999999</v>
      </c>
      <c r="D27" s="51">
        <f>SUM(D18:D23)</f>
        <v>8130681.22</v>
      </c>
      <c r="E27" s="51">
        <f>SUM(E18:E26)</f>
        <v>-7730330.499999999</v>
      </c>
      <c r="F27" s="51">
        <f>SUM(F18:F26)</f>
        <v>-7730330.499999999</v>
      </c>
      <c r="G27" s="51">
        <f>SUM(G18:G26)</f>
        <v>-7730331</v>
      </c>
      <c r="H27" s="51">
        <f>SUM(H18:H26)</f>
        <v>-7730330.499999999</v>
      </c>
      <c r="I27" s="48"/>
      <c r="J27" s="30"/>
      <c r="K27" s="82"/>
      <c r="M27" s="83"/>
    </row>
    <row r="28" spans="2:13" ht="12.75">
      <c r="B28" s="52" t="s">
        <v>18</v>
      </c>
      <c r="C28" s="77">
        <v>0</v>
      </c>
      <c r="D28" s="77">
        <v>188009.78</v>
      </c>
      <c r="E28" s="53">
        <f>C28-D28</f>
        <v>-188009.78</v>
      </c>
      <c r="F28" s="53">
        <f>F27+E28</f>
        <v>-7918340.279999999</v>
      </c>
      <c r="G28" s="53">
        <f>ROUND(E28,)</f>
        <v>-188010</v>
      </c>
      <c r="H28" s="54">
        <f>E28</f>
        <v>-188009.78</v>
      </c>
      <c r="I28" s="55"/>
      <c r="J28" s="30"/>
      <c r="K28" s="82"/>
      <c r="M28" s="83"/>
    </row>
    <row r="29" spans="2:13" ht="12.75">
      <c r="B29" s="52" t="s">
        <v>19</v>
      </c>
      <c r="C29" s="77">
        <v>0</v>
      </c>
      <c r="D29" s="77">
        <v>188009.78</v>
      </c>
      <c r="E29" s="53">
        <f>C29-D29</f>
        <v>-188009.78</v>
      </c>
      <c r="F29" s="53">
        <f>F28+E29</f>
        <v>-8106350.06</v>
      </c>
      <c r="G29" s="53">
        <f>ROUND(E29,0)</f>
        <v>-188010</v>
      </c>
      <c r="H29" s="53">
        <f>E29</f>
        <v>-188009.78</v>
      </c>
      <c r="I29" s="55"/>
      <c r="J29" s="30"/>
      <c r="K29" s="82"/>
      <c r="M29" s="83"/>
    </row>
    <row r="30" spans="2:12" ht="12.75">
      <c r="B30" s="52" t="s">
        <v>20</v>
      </c>
      <c r="C30" s="77">
        <v>0</v>
      </c>
      <c r="D30" s="77">
        <v>188009.78</v>
      </c>
      <c r="E30" s="53">
        <f aca="true" t="shared" si="4" ref="E30:E39">C30-D30</f>
        <v>-188009.78</v>
      </c>
      <c r="F30" s="53">
        <f aca="true" t="shared" si="5" ref="F30:F39">F29+E30</f>
        <v>-8294359.84</v>
      </c>
      <c r="G30" s="53">
        <f>ROUND(E30,0)</f>
        <v>-188010</v>
      </c>
      <c r="H30" s="53">
        <f>E30</f>
        <v>-188009.78</v>
      </c>
      <c r="I30" s="55"/>
      <c r="J30" s="30"/>
      <c r="K30" s="30"/>
      <c r="L30" s="60"/>
    </row>
    <row r="31" spans="2:11" ht="12.75">
      <c r="B31" s="52" t="s">
        <v>21</v>
      </c>
      <c r="C31" s="77">
        <v>0</v>
      </c>
      <c r="D31" s="77">
        <v>188009.78</v>
      </c>
      <c r="E31" s="53">
        <f t="shared" si="4"/>
        <v>-188009.78</v>
      </c>
      <c r="F31" s="53">
        <f t="shared" si="5"/>
        <v>-8482369.62</v>
      </c>
      <c r="G31" s="53">
        <f>ROUND(E31,0)</f>
        <v>-188010</v>
      </c>
      <c r="H31" s="53">
        <f>E31</f>
        <v>-188009.78</v>
      </c>
      <c r="I31" s="55"/>
      <c r="J31" s="30"/>
      <c r="K31" s="30"/>
    </row>
    <row r="32" spans="2:11" ht="12.75">
      <c r="B32" s="52" t="s">
        <v>22</v>
      </c>
      <c r="C32" s="77">
        <v>0</v>
      </c>
      <c r="D32" s="77">
        <v>188009.78</v>
      </c>
      <c r="E32" s="53">
        <f t="shared" si="4"/>
        <v>-188009.78</v>
      </c>
      <c r="F32" s="53">
        <f t="shared" si="5"/>
        <v>-8670379.399999999</v>
      </c>
      <c r="G32" s="53">
        <f>ROUND(E32,0)</f>
        <v>-188010</v>
      </c>
      <c r="H32" s="53">
        <f>E32</f>
        <v>-188009.78</v>
      </c>
      <c r="I32" s="55"/>
      <c r="J32" s="30"/>
      <c r="K32" s="30"/>
    </row>
    <row r="33" spans="2:11" ht="12.75">
      <c r="B33" s="52" t="s">
        <v>23</v>
      </c>
      <c r="C33" s="77">
        <v>0</v>
      </c>
      <c r="D33" s="77">
        <v>188009.78</v>
      </c>
      <c r="E33" s="53">
        <f t="shared" si="4"/>
        <v>-188009.78</v>
      </c>
      <c r="F33" s="53">
        <f t="shared" si="5"/>
        <v>-8858389.179999998</v>
      </c>
      <c r="G33" s="53">
        <f aca="true" t="shared" si="6" ref="G33:G39">ROUND(E33,0)</f>
        <v>-188010</v>
      </c>
      <c r="H33" s="53">
        <f aca="true" t="shared" si="7" ref="H33:H39">E33</f>
        <v>-188009.78</v>
      </c>
      <c r="I33" s="55"/>
      <c r="J33" s="30"/>
      <c r="K33" s="30"/>
    </row>
    <row r="34" spans="2:11" ht="12.75">
      <c r="B34" s="52" t="s">
        <v>24</v>
      </c>
      <c r="C34" s="77">
        <v>0</v>
      </c>
      <c r="D34" s="77">
        <v>188009.78</v>
      </c>
      <c r="E34" s="53">
        <f t="shared" si="4"/>
        <v>-188009.78</v>
      </c>
      <c r="F34" s="53">
        <f t="shared" si="5"/>
        <v>-9046398.959999997</v>
      </c>
      <c r="G34" s="53">
        <f t="shared" si="6"/>
        <v>-188010</v>
      </c>
      <c r="H34" s="53">
        <f t="shared" si="7"/>
        <v>-188009.78</v>
      </c>
      <c r="I34" s="55"/>
      <c r="J34" s="30"/>
      <c r="K34" s="30"/>
    </row>
    <row r="35" spans="2:11" ht="12.75">
      <c r="B35" s="52" t="s">
        <v>25</v>
      </c>
      <c r="C35" s="77">
        <v>0</v>
      </c>
      <c r="D35" s="77">
        <v>188009.78</v>
      </c>
      <c r="E35" s="53">
        <f t="shared" si="4"/>
        <v>-188009.78</v>
      </c>
      <c r="F35" s="53">
        <f t="shared" si="5"/>
        <v>-9234408.739999996</v>
      </c>
      <c r="G35" s="53">
        <f t="shared" si="6"/>
        <v>-188010</v>
      </c>
      <c r="H35" s="53">
        <f t="shared" si="7"/>
        <v>-188009.78</v>
      </c>
      <c r="I35" s="55"/>
      <c r="J35" s="30"/>
      <c r="K35" s="30"/>
    </row>
    <row r="36" spans="2:11" ht="12.75">
      <c r="B36" s="52" t="s">
        <v>26</v>
      </c>
      <c r="C36" s="77">
        <v>0</v>
      </c>
      <c r="D36" s="77">
        <v>188009.78</v>
      </c>
      <c r="E36" s="53">
        <f t="shared" si="4"/>
        <v>-188009.78</v>
      </c>
      <c r="F36" s="53">
        <f t="shared" si="5"/>
        <v>-9422418.519999996</v>
      </c>
      <c r="G36" s="53">
        <f t="shared" si="6"/>
        <v>-188010</v>
      </c>
      <c r="H36" s="53">
        <f t="shared" si="7"/>
        <v>-188009.78</v>
      </c>
      <c r="I36" s="55"/>
      <c r="J36" s="30"/>
      <c r="K36" s="30"/>
    </row>
    <row r="37" spans="2:11" ht="12.75">
      <c r="B37" s="52" t="s">
        <v>27</v>
      </c>
      <c r="C37" s="77">
        <v>0</v>
      </c>
      <c r="D37" s="77">
        <v>198078.8</v>
      </c>
      <c r="E37" s="53">
        <f t="shared" si="4"/>
        <v>-198078.8</v>
      </c>
      <c r="F37" s="53">
        <f t="shared" si="5"/>
        <v>-9620497.319999997</v>
      </c>
      <c r="G37" s="53">
        <f t="shared" si="6"/>
        <v>-198079</v>
      </c>
      <c r="H37" s="53">
        <f t="shared" si="7"/>
        <v>-198078.8</v>
      </c>
      <c r="I37" s="55"/>
      <c r="J37" s="30"/>
      <c r="K37" s="30"/>
    </row>
    <row r="38" spans="2:11" ht="12.75">
      <c r="B38" s="52" t="s">
        <v>28</v>
      </c>
      <c r="C38" s="77">
        <v>0</v>
      </c>
      <c r="D38" s="77">
        <v>198078.8</v>
      </c>
      <c r="E38" s="53">
        <f t="shared" si="4"/>
        <v>-198078.8</v>
      </c>
      <c r="F38" s="53">
        <f t="shared" si="5"/>
        <v>-9818576.119999997</v>
      </c>
      <c r="G38" s="53">
        <f t="shared" si="6"/>
        <v>-198079</v>
      </c>
      <c r="H38" s="53">
        <f t="shared" si="7"/>
        <v>-198078.8</v>
      </c>
      <c r="I38" s="55"/>
      <c r="J38" s="30"/>
      <c r="K38" s="30"/>
    </row>
    <row r="39" spans="2:11" ht="12.75">
      <c r="B39" s="56" t="s">
        <v>29</v>
      </c>
      <c r="C39" s="78">
        <v>0</v>
      </c>
      <c r="D39" s="78">
        <v>198078.82</v>
      </c>
      <c r="E39" s="53">
        <f t="shared" si="4"/>
        <v>-198078.82</v>
      </c>
      <c r="F39" s="53">
        <f t="shared" si="5"/>
        <v>-10016654.939999998</v>
      </c>
      <c r="G39" s="53">
        <f t="shared" si="6"/>
        <v>-198079</v>
      </c>
      <c r="H39" s="53">
        <f t="shared" si="7"/>
        <v>-198078.82</v>
      </c>
      <c r="I39" s="55"/>
      <c r="J39" s="30"/>
      <c r="K39" s="30"/>
    </row>
    <row r="40" spans="2:11" ht="17.25" customHeight="1" thickBot="1">
      <c r="B40" s="57" t="s">
        <v>30</v>
      </c>
      <c r="C40" s="79">
        <f>SUM(C27:C39)</f>
        <v>400350.7199999999</v>
      </c>
      <c r="D40" s="79">
        <f>SUM(D27:D39)</f>
        <v>10417005.659999996</v>
      </c>
      <c r="E40" s="58">
        <f>SUM(E27:E39)</f>
        <v>-10016654.939999998</v>
      </c>
      <c r="F40" s="58">
        <f>F39</f>
        <v>-10016654.939999998</v>
      </c>
      <c r="G40" s="58">
        <f>SUM(G27:G39)</f>
        <v>-10016658</v>
      </c>
      <c r="H40" s="58">
        <f>SUM(H27:H39)</f>
        <v>-10016654.939999998</v>
      </c>
      <c r="I40" s="59"/>
      <c r="J40" s="30"/>
      <c r="K40" s="30"/>
    </row>
    <row r="41" spans="2:11" ht="13.5" thickTop="1">
      <c r="B41" s="60"/>
      <c r="C41" s="74"/>
      <c r="D41" s="74"/>
      <c r="E41" s="60"/>
      <c r="F41" s="60"/>
      <c r="G41" s="60"/>
      <c r="H41" s="60"/>
      <c r="I41" s="61"/>
      <c r="J41" s="30"/>
      <c r="K41" s="30"/>
    </row>
    <row r="42" spans="2:11" ht="12.75">
      <c r="B42" s="62" t="s">
        <v>31</v>
      </c>
      <c r="C42" s="62">
        <f>C27</f>
        <v>400350.7199999999</v>
      </c>
      <c r="D42" s="62">
        <f>D27</f>
        <v>8130681.22</v>
      </c>
      <c r="E42" s="63">
        <f>+E27</f>
        <v>-7730330.499999999</v>
      </c>
      <c r="F42" s="63"/>
      <c r="G42" s="63"/>
      <c r="H42" s="63"/>
      <c r="I42" s="64"/>
      <c r="J42" s="30"/>
      <c r="K42" s="30"/>
    </row>
    <row r="43" spans="2:11" s="167" customFormat="1" ht="12.75">
      <c r="B43" s="162" t="s">
        <v>37</v>
      </c>
      <c r="C43" s="162">
        <f>SUM(C28:C39)</f>
        <v>0</v>
      </c>
      <c r="D43" s="162">
        <f>SUM(D28:D39)</f>
        <v>2286324.44</v>
      </c>
      <c r="E43" s="163">
        <f>SUM(E28:E39)</f>
        <v>-2286324.44</v>
      </c>
      <c r="F43" s="163"/>
      <c r="G43" s="164"/>
      <c r="H43" s="163"/>
      <c r="I43" s="165"/>
      <c r="J43" s="166"/>
      <c r="K43" s="166"/>
    </row>
    <row r="44" spans="2:11" ht="12.75">
      <c r="B44" s="62" t="s">
        <v>165</v>
      </c>
      <c r="C44" s="63">
        <f>SUM(C42:C43)</f>
        <v>400350.7199999999</v>
      </c>
      <c r="D44" s="63">
        <f>SUM(D42:D43)</f>
        <v>10417005.66</v>
      </c>
      <c r="E44" s="63">
        <f>SUM(E42:E43)</f>
        <v>-10016654.94</v>
      </c>
      <c r="F44" s="63"/>
      <c r="G44" s="63"/>
      <c r="H44" s="63"/>
      <c r="I44" s="65"/>
      <c r="J44" s="30"/>
      <c r="K44" s="30"/>
    </row>
    <row r="45" spans="2:11" ht="12.75">
      <c r="B45" s="60"/>
      <c r="C45" s="60"/>
      <c r="D45" s="60"/>
      <c r="E45" s="63"/>
      <c r="F45" s="63"/>
      <c r="G45" s="63"/>
      <c r="H45" s="63"/>
      <c r="I45" s="65"/>
      <c r="J45" s="30"/>
      <c r="K45" s="30"/>
    </row>
    <row r="46" spans="2:11" ht="12.75">
      <c r="B46" s="60"/>
      <c r="C46" s="60"/>
      <c r="D46" s="60"/>
      <c r="E46" s="60"/>
      <c r="F46" s="63"/>
      <c r="G46" s="63"/>
      <c r="H46" s="63"/>
      <c r="I46" s="65"/>
      <c r="J46" s="30"/>
      <c r="K46" s="66"/>
    </row>
    <row r="47" spans="2:11" ht="12.75">
      <c r="B47" s="60"/>
      <c r="C47" s="60"/>
      <c r="D47" s="60"/>
      <c r="E47" s="60"/>
      <c r="F47" s="63"/>
      <c r="G47" s="63"/>
      <c r="H47" s="63"/>
      <c r="I47" s="65"/>
      <c r="J47" s="30"/>
      <c r="K47" s="66"/>
    </row>
    <row r="48" spans="2:11" ht="12.75">
      <c r="B48" s="60"/>
      <c r="C48" s="60">
        <f>C40-D40</f>
        <v>-10016654.939999996</v>
      </c>
      <c r="D48" s="60"/>
      <c r="E48" s="60"/>
      <c r="F48" s="63"/>
      <c r="G48" s="63"/>
      <c r="H48" s="63"/>
      <c r="I48" s="65"/>
      <c r="J48" s="30"/>
      <c r="K48" s="66"/>
    </row>
    <row r="49" spans="2:11" ht="12.75">
      <c r="B49" s="60"/>
      <c r="C49" s="60"/>
      <c r="D49" s="60"/>
      <c r="E49" s="60"/>
      <c r="F49" s="63"/>
      <c r="G49" s="63"/>
      <c r="H49" s="63"/>
      <c r="I49" s="65"/>
      <c r="J49" s="30"/>
      <c r="K49" s="66"/>
    </row>
    <row r="50" spans="2:11" ht="12.75">
      <c r="B50" s="67" t="s">
        <v>32</v>
      </c>
      <c r="C50" s="67"/>
      <c r="D50" s="67"/>
      <c r="E50" s="62"/>
      <c r="F50" s="62"/>
      <c r="G50" s="307" t="s">
        <v>33</v>
      </c>
      <c r="H50" s="307"/>
      <c r="I50" s="65"/>
      <c r="J50" s="30"/>
      <c r="K50" s="66"/>
    </row>
    <row r="51" spans="2:11" ht="12.75">
      <c r="B51" s="67" t="s">
        <v>34</v>
      </c>
      <c r="C51" s="67"/>
      <c r="D51" s="67"/>
      <c r="E51" s="63"/>
      <c r="F51" s="63"/>
      <c r="G51" s="307" t="s">
        <v>35</v>
      </c>
      <c r="H51" s="307"/>
      <c r="I51" s="65"/>
      <c r="J51" s="30"/>
      <c r="K51" s="66"/>
    </row>
    <row r="52" spans="2:11" ht="12.75">
      <c r="B52" s="63"/>
      <c r="C52" s="63"/>
      <c r="D52" s="63"/>
      <c r="E52" s="63"/>
      <c r="F52" s="63"/>
      <c r="G52" s="63"/>
      <c r="H52" s="63"/>
      <c r="I52" s="65"/>
      <c r="J52" s="30"/>
      <c r="K52" s="66"/>
    </row>
    <row r="53" spans="2:11" ht="12.75">
      <c r="B53" s="63"/>
      <c r="C53" s="63"/>
      <c r="D53" s="63"/>
      <c r="E53" s="63"/>
      <c r="F53" s="63"/>
      <c r="G53" s="63"/>
      <c r="H53" s="63"/>
      <c r="I53" s="65"/>
      <c r="J53" s="30"/>
      <c r="K53" s="66"/>
    </row>
    <row r="54" spans="2:11" ht="12.75">
      <c r="B54" s="63"/>
      <c r="C54" s="63"/>
      <c r="D54" s="63"/>
      <c r="E54" s="61"/>
      <c r="F54" s="61"/>
      <c r="G54" s="68"/>
      <c r="H54" s="68"/>
      <c r="I54" s="61"/>
      <c r="J54" s="30"/>
      <c r="K54" s="66"/>
    </row>
    <row r="55" spans="2:11" ht="12.75">
      <c r="B55" s="69"/>
      <c r="C55" s="69"/>
      <c r="D55" s="69"/>
      <c r="E55" s="70"/>
      <c r="F55" s="70"/>
      <c r="G55" s="70"/>
      <c r="H55" s="71"/>
      <c r="I55" s="71"/>
      <c r="J55" s="30"/>
      <c r="K55" s="66"/>
    </row>
    <row r="56" spans="2:11" ht="12.75">
      <c r="B56" s="72"/>
      <c r="C56" s="72"/>
      <c r="D56" s="72"/>
      <c r="E56" s="70"/>
      <c r="F56" s="70"/>
      <c r="G56" s="70"/>
      <c r="H56" s="60"/>
      <c r="I56" s="71"/>
      <c r="J56" s="30"/>
      <c r="K56" s="66"/>
    </row>
    <row r="57" spans="2:11" ht="12.75">
      <c r="B57" s="73"/>
      <c r="C57" s="73"/>
      <c r="D57" s="73"/>
      <c r="E57" s="308"/>
      <c r="F57" s="308"/>
      <c r="G57" s="308"/>
      <c r="H57" s="308"/>
      <c r="I57" s="65"/>
      <c r="J57" s="30"/>
      <c r="K57" s="66"/>
    </row>
    <row r="58" spans="2:11" ht="12.75">
      <c r="B58" s="73"/>
      <c r="C58" s="73"/>
      <c r="D58" s="73"/>
      <c r="E58" s="308"/>
      <c r="F58" s="308"/>
      <c r="G58" s="308"/>
      <c r="H58" s="308"/>
      <c r="I58" s="61"/>
      <c r="J58" s="30"/>
      <c r="K58" s="40"/>
    </row>
    <row r="59" spans="2:11" ht="12.75">
      <c r="B59" s="63"/>
      <c r="C59" s="63"/>
      <c r="D59" s="63"/>
      <c r="E59" s="60"/>
      <c r="F59" s="70"/>
      <c r="G59" s="70"/>
      <c r="H59" s="70"/>
      <c r="I59" s="71"/>
      <c r="J59" s="30"/>
      <c r="K59" s="28"/>
    </row>
    <row r="60" spans="2:11" ht="12.75">
      <c r="B60" s="63"/>
      <c r="C60" s="63"/>
      <c r="D60" s="63"/>
      <c r="E60" s="60"/>
      <c r="F60" s="70"/>
      <c r="G60" s="70"/>
      <c r="H60" s="81"/>
      <c r="I60" s="71"/>
      <c r="J60" s="30"/>
      <c r="K60" s="28"/>
    </row>
    <row r="61" spans="2:11" ht="12.75">
      <c r="B61" s="63"/>
      <c r="C61" s="63"/>
      <c r="D61" s="63"/>
      <c r="E61" s="60"/>
      <c r="F61" s="70"/>
      <c r="G61" s="70"/>
      <c r="H61" s="81"/>
      <c r="I61" s="71"/>
      <c r="J61" s="30"/>
      <c r="K61" s="28"/>
    </row>
    <row r="62" spans="2:11" ht="12.75">
      <c r="B62" s="63"/>
      <c r="C62" s="63"/>
      <c r="D62" s="63"/>
      <c r="E62" s="60"/>
      <c r="F62" s="70"/>
      <c r="G62" s="70"/>
      <c r="H62" s="81"/>
      <c r="I62" s="71"/>
      <c r="J62" s="30"/>
      <c r="K62" s="28"/>
    </row>
    <row r="63" ht="12.75">
      <c r="H63" s="74"/>
    </row>
    <row r="64" ht="12.75">
      <c r="H64" s="74"/>
    </row>
    <row r="65" ht="12.75">
      <c r="H65" s="74"/>
    </row>
    <row r="66" ht="12.75">
      <c r="H66" s="74"/>
    </row>
    <row r="67" ht="12.75">
      <c r="H67" s="74"/>
    </row>
    <row r="68" ht="12.75">
      <c r="H68" s="74"/>
    </row>
    <row r="69" ht="12.75">
      <c r="H69" s="74"/>
    </row>
  </sheetData>
  <sheetProtection/>
  <mergeCells count="8">
    <mergeCell ref="F1:G1"/>
    <mergeCell ref="G51:H51"/>
    <mergeCell ref="E57:H57"/>
    <mergeCell ref="E58:H58"/>
    <mergeCell ref="B5:H5"/>
    <mergeCell ref="B6:H6"/>
    <mergeCell ref="B7:H7"/>
    <mergeCell ref="G50:H50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B6" sqref="B6:H6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81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166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0</v>
      </c>
      <c r="D18" s="75">
        <v>0</v>
      </c>
      <c r="E18" s="46">
        <f>C18-D18</f>
        <v>0</v>
      </c>
      <c r="F18" s="46">
        <f>E18</f>
        <v>0</v>
      </c>
      <c r="G18" s="47">
        <f>ROUND(E18,0)</f>
        <v>0</v>
      </c>
      <c r="H18" s="46">
        <f>E18</f>
        <v>0</v>
      </c>
      <c r="I18" s="48"/>
      <c r="J18" s="30"/>
      <c r="K18" s="82"/>
      <c r="M18" s="83"/>
    </row>
    <row r="19" spans="2:13" ht="13.5" thickBot="1">
      <c r="B19" s="49" t="s">
        <v>163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0</v>
      </c>
      <c r="D20" s="51">
        <f t="shared" si="0"/>
        <v>0</v>
      </c>
      <c r="E20" s="51">
        <f>SUM(E18:E19)</f>
        <v>0</v>
      </c>
      <c r="F20" s="51">
        <f>SUM(F18:F19)</f>
        <v>0</v>
      </c>
      <c r="G20" s="51">
        <f t="shared" si="0"/>
        <v>0</v>
      </c>
      <c r="H20" s="51">
        <f t="shared" si="0"/>
        <v>0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0</v>
      </c>
      <c r="E21" s="53">
        <f>C21-D21</f>
        <v>0</v>
      </c>
      <c r="F21" s="53">
        <f>F20+E21</f>
        <v>0</v>
      </c>
      <c r="G21" s="53">
        <f>ROUND(E21,)</f>
        <v>0</v>
      </c>
      <c r="H21" s="54">
        <f>E21</f>
        <v>0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0</v>
      </c>
      <c r="E22" s="53">
        <f>C22-D22</f>
        <v>0</v>
      </c>
      <c r="F22" s="53">
        <f>F21+E22</f>
        <v>0</v>
      </c>
      <c r="G22" s="53">
        <f>ROUND(E22,0)</f>
        <v>0</v>
      </c>
      <c r="H22" s="53">
        <f>E22</f>
        <v>0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0</v>
      </c>
      <c r="E23" s="53">
        <f aca="true" t="shared" si="1" ref="E23:E32">C23-D23</f>
        <v>0</v>
      </c>
      <c r="F23" s="53">
        <f aca="true" t="shared" si="2" ref="F23:F32">F22+E23</f>
        <v>0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 t="shared" si="2"/>
        <v>0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 t="shared" si="2"/>
        <v>0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t="shared" si="2"/>
        <v>0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0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0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0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0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0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167</v>
      </c>
      <c r="C32" s="77">
        <v>0</v>
      </c>
      <c r="D32" s="78">
        <v>3622233.78</v>
      </c>
      <c r="E32" s="53">
        <f t="shared" si="1"/>
        <v>-3622233.78</v>
      </c>
      <c r="F32" s="53">
        <f t="shared" si="2"/>
        <v>-3622233.78</v>
      </c>
      <c r="G32" s="53">
        <f t="shared" si="3"/>
        <v>-3622234</v>
      </c>
      <c r="H32" s="53">
        <f t="shared" si="4"/>
        <v>-3622233.78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0</v>
      </c>
      <c r="D33" s="79">
        <f>SUM(D20:D32)</f>
        <v>3622233.78</v>
      </c>
      <c r="E33" s="58">
        <f>SUM(E20:E32)</f>
        <v>-3622233.78</v>
      </c>
      <c r="F33" s="58">
        <f>F32</f>
        <v>-3622233.78</v>
      </c>
      <c r="G33" s="58">
        <f>SUM(G20:G32)</f>
        <v>-3622234</v>
      </c>
      <c r="H33" s="58">
        <f>SUM(H20:H32)</f>
        <v>-3622233.78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0</v>
      </c>
      <c r="D35" s="62">
        <f>D20</f>
        <v>0</v>
      </c>
      <c r="E35" s="63">
        <f>+E20</f>
        <v>0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3622233.78</v>
      </c>
      <c r="E36" s="163">
        <f>SUM(E21:E32)</f>
        <v>-3622233.78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0</v>
      </c>
      <c r="D37" s="63">
        <f>SUM(D35:D36)</f>
        <v>3622233.78</v>
      </c>
      <c r="E37" s="63">
        <f>SUM(E35:E36)</f>
        <v>-3622233.78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>
        <f>C33-D33</f>
        <v>-3622233.78</v>
      </c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E50:H50"/>
    <mergeCell ref="E51:H51"/>
    <mergeCell ref="F1:G1"/>
    <mergeCell ref="B5:H5"/>
    <mergeCell ref="B6:H6"/>
    <mergeCell ref="B7:H7"/>
    <mergeCell ref="G43:H43"/>
    <mergeCell ref="G44:H44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H9" sqref="H9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81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82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0</v>
      </c>
      <c r="D18" s="75">
        <v>3294505.14</v>
      </c>
      <c r="E18" s="46">
        <f>C18-D18</f>
        <v>-3294505.14</v>
      </c>
      <c r="F18" s="46">
        <f>E18</f>
        <v>-3294505.14</v>
      </c>
      <c r="G18" s="47">
        <f>ROUND(E18,0)</f>
        <v>-3294505</v>
      </c>
      <c r="H18" s="46">
        <f>E18</f>
        <v>-3294505.14</v>
      </c>
      <c r="I18" s="48"/>
      <c r="J18" s="30"/>
      <c r="K18" s="82"/>
      <c r="M18" s="83"/>
    </row>
    <row r="19" spans="2:13" ht="13.5" thickBot="1">
      <c r="B19" s="49" t="s">
        <v>163</v>
      </c>
      <c r="C19" s="76">
        <v>83498.36</v>
      </c>
      <c r="D19" s="76">
        <v>0</v>
      </c>
      <c r="E19" s="46">
        <f>C19-D19</f>
        <v>83498.36</v>
      </c>
      <c r="F19" s="46">
        <f>E19</f>
        <v>83498.36</v>
      </c>
      <c r="G19" s="47">
        <f>ROUND(E19,)</f>
        <v>83498</v>
      </c>
      <c r="H19" s="46">
        <f>E19</f>
        <v>83498.36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83498.36</v>
      </c>
      <c r="D20" s="51">
        <f t="shared" si="0"/>
        <v>3294505.14</v>
      </c>
      <c r="E20" s="51">
        <f>SUM(E18:E19)</f>
        <v>-3211006.7800000003</v>
      </c>
      <c r="F20" s="51">
        <f>SUM(F18:F19)</f>
        <v>-3211006.7800000003</v>
      </c>
      <c r="G20" s="51">
        <f t="shared" si="0"/>
        <v>-3211007</v>
      </c>
      <c r="H20" s="51">
        <f t="shared" si="0"/>
        <v>-3211006.7800000003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33156.82</v>
      </c>
      <c r="E21" s="53">
        <f>C21-D21</f>
        <v>-33156.82</v>
      </c>
      <c r="F21" s="53">
        <f>F20+E21</f>
        <v>-3244163.6</v>
      </c>
      <c r="G21" s="53">
        <f>ROUND(E21,)</f>
        <v>-33157</v>
      </c>
      <c r="H21" s="54">
        <f>E21</f>
        <v>-33156.82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33156.82</v>
      </c>
      <c r="E22" s="53">
        <f>C22-D22</f>
        <v>-33156.82</v>
      </c>
      <c r="F22" s="53">
        <f>F21+E22</f>
        <v>-3277320.42</v>
      </c>
      <c r="G22" s="53">
        <f>ROUND(E22,0)</f>
        <v>-33157</v>
      </c>
      <c r="H22" s="53">
        <f>E22</f>
        <v>-33156.82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33156.82</v>
      </c>
      <c r="E23" s="53">
        <f aca="true" t="shared" si="1" ref="E23:E32">C23-D23</f>
        <v>-33156.82</v>
      </c>
      <c r="F23" s="53">
        <f aca="true" t="shared" si="2" ref="F23:F32">F22+E23</f>
        <v>-3310477.2399999998</v>
      </c>
      <c r="G23" s="53">
        <f>ROUND(E23,0)</f>
        <v>-33157</v>
      </c>
      <c r="H23" s="53">
        <f>E23</f>
        <v>-33156.82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33156.82</v>
      </c>
      <c r="E24" s="53">
        <f t="shared" si="1"/>
        <v>-33156.82</v>
      </c>
      <c r="F24" s="53">
        <f t="shared" si="2"/>
        <v>-3343634.0599999996</v>
      </c>
      <c r="G24" s="53">
        <f>ROUND(E24,0)</f>
        <v>-33157</v>
      </c>
      <c r="H24" s="53">
        <f>E24</f>
        <v>-33156.82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33156.82</v>
      </c>
      <c r="E25" s="53">
        <f t="shared" si="1"/>
        <v>-33156.82</v>
      </c>
      <c r="F25" s="53">
        <f t="shared" si="2"/>
        <v>-3376790.8799999994</v>
      </c>
      <c r="G25" s="53">
        <f>ROUND(E25,0)</f>
        <v>-33157</v>
      </c>
      <c r="H25" s="53">
        <f>E25</f>
        <v>-33156.82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33156.82</v>
      </c>
      <c r="E26" s="53">
        <f t="shared" si="1"/>
        <v>-33156.82</v>
      </c>
      <c r="F26" s="53">
        <f t="shared" si="2"/>
        <v>-3409947.6999999993</v>
      </c>
      <c r="G26" s="53">
        <f aca="true" t="shared" si="3" ref="G26:G32">ROUND(E26,0)</f>
        <v>-33157</v>
      </c>
      <c r="H26" s="53">
        <f aca="true" t="shared" si="4" ref="H26:H32">E26</f>
        <v>-33156.82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33156.82</v>
      </c>
      <c r="E27" s="53">
        <f t="shared" si="1"/>
        <v>-33156.82</v>
      </c>
      <c r="F27" s="53">
        <f t="shared" si="2"/>
        <v>-3443104.519999999</v>
      </c>
      <c r="G27" s="53">
        <f t="shared" si="3"/>
        <v>-33157</v>
      </c>
      <c r="H27" s="53">
        <f t="shared" si="4"/>
        <v>-33156.82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33156.82</v>
      </c>
      <c r="E28" s="53">
        <f t="shared" si="1"/>
        <v>-33156.82</v>
      </c>
      <c r="F28" s="53">
        <f t="shared" si="2"/>
        <v>-3476261.339999999</v>
      </c>
      <c r="G28" s="53">
        <f t="shared" si="3"/>
        <v>-33157</v>
      </c>
      <c r="H28" s="53">
        <f t="shared" si="4"/>
        <v>-33156.82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33156.82</v>
      </c>
      <c r="E29" s="53">
        <f t="shared" si="1"/>
        <v>-33156.82</v>
      </c>
      <c r="F29" s="53">
        <f t="shared" si="2"/>
        <v>-3509418.1599999988</v>
      </c>
      <c r="G29" s="53">
        <f t="shared" si="3"/>
        <v>-33157</v>
      </c>
      <c r="H29" s="53">
        <f t="shared" si="4"/>
        <v>-33156.82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37605.2</v>
      </c>
      <c r="E30" s="53">
        <f t="shared" si="1"/>
        <v>-37605.2</v>
      </c>
      <c r="F30" s="53">
        <f t="shared" si="2"/>
        <v>-3547023.359999999</v>
      </c>
      <c r="G30" s="53">
        <f t="shared" si="3"/>
        <v>-37605</v>
      </c>
      <c r="H30" s="53">
        <f t="shared" si="4"/>
        <v>-37605.2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37605.2</v>
      </c>
      <c r="E31" s="53">
        <f t="shared" si="1"/>
        <v>-37605.2</v>
      </c>
      <c r="F31" s="53">
        <f t="shared" si="2"/>
        <v>-3584628.559999999</v>
      </c>
      <c r="G31" s="53">
        <f t="shared" si="3"/>
        <v>-37605</v>
      </c>
      <c r="H31" s="53">
        <f t="shared" si="4"/>
        <v>-37605.2</v>
      </c>
      <c r="I31" s="55"/>
      <c r="J31" s="30"/>
      <c r="K31" s="30"/>
    </row>
    <row r="32" spans="2:11" ht="12.75">
      <c r="B32" s="56" t="s">
        <v>167</v>
      </c>
      <c r="C32" s="77">
        <v>3622233.78</v>
      </c>
      <c r="D32" s="78">
        <v>37605.22</v>
      </c>
      <c r="E32" s="53">
        <f t="shared" si="1"/>
        <v>3584628.5599999996</v>
      </c>
      <c r="F32" s="53">
        <f t="shared" si="2"/>
        <v>0</v>
      </c>
      <c r="G32" s="53">
        <f t="shared" si="3"/>
        <v>3584629</v>
      </c>
      <c r="H32" s="53">
        <f t="shared" si="4"/>
        <v>3584628.5599999996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3705732.1399999997</v>
      </c>
      <c r="D33" s="79">
        <f>SUM(D20:D32)</f>
        <v>3705732.139999999</v>
      </c>
      <c r="E33" s="58">
        <f>SUM(E20:E32)</f>
        <v>0</v>
      </c>
      <c r="F33" s="58">
        <f>F32</f>
        <v>0</v>
      </c>
      <c r="G33" s="58">
        <f>SUM(G20:G32)</f>
        <v>-1</v>
      </c>
      <c r="H33" s="58">
        <f>SUM(H20:H32)</f>
        <v>0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83498.36</v>
      </c>
      <c r="D35" s="62">
        <f>D20</f>
        <v>3294505.14</v>
      </c>
      <c r="E35" s="63">
        <f>+E20</f>
        <v>-3211006.7800000003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3622233.78</v>
      </c>
      <c r="D36" s="162">
        <f>SUM(D21:D32)</f>
        <v>411227</v>
      </c>
      <c r="E36" s="163">
        <f>SUM(E21:E32)</f>
        <v>3211006.7799999993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3705732.1399999997</v>
      </c>
      <c r="D37" s="63">
        <f>SUM(D35:D36)</f>
        <v>3705732.14</v>
      </c>
      <c r="E37" s="63">
        <f>SUM(E35:E36)</f>
        <v>0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>
        <f>C33-D33</f>
        <v>0</v>
      </c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F1:G1"/>
    <mergeCell ref="G44:H44"/>
    <mergeCell ref="E50:H50"/>
    <mergeCell ref="E51:H51"/>
    <mergeCell ref="B5:H5"/>
    <mergeCell ref="B6:H6"/>
    <mergeCell ref="B7:H7"/>
    <mergeCell ref="G43:H43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62"/>
  <sheetViews>
    <sheetView showGridLines="0" zoomScale="85" zoomScaleNormal="85" zoomScalePageLayoutView="0" workbookViewId="0" topLeftCell="A7">
      <selection activeCell="E27" sqref="E27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9" ht="12.75" customHeight="1">
      <c r="B1" s="85" t="s">
        <v>86</v>
      </c>
      <c r="D1" s="28"/>
      <c r="E1" s="28"/>
      <c r="F1" s="309"/>
      <c r="G1" s="309"/>
      <c r="H1" s="29"/>
      <c r="I1" s="29"/>
    </row>
    <row r="2" spans="2:9" ht="12.75" customHeight="1">
      <c r="B2" s="85" t="s">
        <v>87</v>
      </c>
      <c r="C2" s="30"/>
      <c r="D2" s="30"/>
      <c r="E2" s="30"/>
      <c r="F2" s="30"/>
      <c r="G2" s="30"/>
      <c r="H2" s="30"/>
      <c r="I2" s="30"/>
    </row>
    <row r="3" spans="2:11" ht="5.2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1"/>
      <c r="C4" s="31"/>
      <c r="D4" s="31"/>
      <c r="I4" s="30"/>
      <c r="J4" s="30"/>
      <c r="K4" s="30"/>
    </row>
    <row r="5" spans="2:11" ht="16.5">
      <c r="B5" s="310" t="s">
        <v>6</v>
      </c>
      <c r="C5" s="310"/>
      <c r="D5" s="310"/>
      <c r="E5" s="310"/>
      <c r="F5" s="310"/>
      <c r="G5" s="310"/>
      <c r="H5" s="310"/>
      <c r="I5" s="30"/>
      <c r="J5" s="30"/>
      <c r="K5" s="30"/>
    </row>
    <row r="6" spans="2:11" ht="15.75">
      <c r="B6" s="311" t="s">
        <v>7</v>
      </c>
      <c r="C6" s="311"/>
      <c r="D6" s="311"/>
      <c r="E6" s="311"/>
      <c r="F6" s="311"/>
      <c r="G6" s="311"/>
      <c r="H6" s="311"/>
      <c r="I6" s="30"/>
      <c r="J6" s="30"/>
      <c r="K6" s="30"/>
    </row>
    <row r="7" spans="2:11" ht="12.75">
      <c r="B7" s="312" t="s">
        <v>8</v>
      </c>
      <c r="C7" s="313"/>
      <c r="D7" s="313"/>
      <c r="E7" s="312"/>
      <c r="F7" s="312"/>
      <c r="G7" s="312"/>
      <c r="H7" s="312"/>
      <c r="I7" s="30"/>
      <c r="J7" s="30"/>
      <c r="K7" s="30"/>
    </row>
    <row r="8" spans="5:11" ht="12.75">
      <c r="E8" s="32"/>
      <c r="I8" s="30"/>
      <c r="J8" s="30"/>
      <c r="K8" s="33"/>
    </row>
    <row r="9" spans="9:11" ht="12.75">
      <c r="I9" s="30"/>
      <c r="J9" s="30"/>
      <c r="K9" s="30"/>
    </row>
    <row r="10" spans="3:11" ht="12.75">
      <c r="C10" s="34"/>
      <c r="D10" s="35" t="s">
        <v>38</v>
      </c>
      <c r="E10" s="34"/>
      <c r="F10" s="36"/>
      <c r="I10" s="30"/>
      <c r="J10" s="30"/>
      <c r="K10" s="30"/>
    </row>
    <row r="11" spans="3:11" ht="12.75">
      <c r="C11" s="37"/>
      <c r="D11" s="38" t="s">
        <v>75</v>
      </c>
      <c r="E11" s="37"/>
      <c r="F11" s="39"/>
      <c r="I11" s="30"/>
      <c r="J11" s="30"/>
      <c r="K11" s="30"/>
    </row>
    <row r="12" spans="3:11" ht="12.75" customHeight="1">
      <c r="C12" s="37"/>
      <c r="D12" s="38" t="s">
        <v>81</v>
      </c>
      <c r="E12" s="37"/>
      <c r="I12" s="40"/>
      <c r="J12" s="30"/>
      <c r="K12" s="30"/>
    </row>
    <row r="13" spans="2:11" ht="12.75" customHeight="1">
      <c r="B13" s="26" t="s">
        <v>84</v>
      </c>
      <c r="C13" s="37"/>
      <c r="D13" s="37" t="s">
        <v>83</v>
      </c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3" ht="13.5" thickBot="1">
      <c r="B18" s="45" t="s">
        <v>16</v>
      </c>
      <c r="C18" s="75">
        <v>0</v>
      </c>
      <c r="D18" s="75">
        <v>376489.13</v>
      </c>
      <c r="E18" s="46">
        <f>C18-D18</f>
        <v>-376489.13</v>
      </c>
      <c r="F18" s="46">
        <f>E18</f>
        <v>-376489.13</v>
      </c>
      <c r="G18" s="47">
        <f>ROUND(E18,0)</f>
        <v>-376489</v>
      </c>
      <c r="H18" s="46">
        <f>E18</f>
        <v>-376489.13</v>
      </c>
      <c r="I18" s="48"/>
      <c r="J18" s="30"/>
      <c r="K18" s="82"/>
      <c r="M18" s="83"/>
    </row>
    <row r="19" spans="2:13" ht="13.5" thickBot="1">
      <c r="B19" s="49" t="s">
        <v>164</v>
      </c>
      <c r="C19" s="76">
        <v>102215</v>
      </c>
      <c r="D19" s="76">
        <v>0</v>
      </c>
      <c r="E19" s="46">
        <f>C19-D19</f>
        <v>102215</v>
      </c>
      <c r="F19" s="46">
        <f>E19</f>
        <v>102215</v>
      </c>
      <c r="G19" s="47">
        <f>ROUND(E19,)</f>
        <v>102215</v>
      </c>
      <c r="H19" s="46">
        <f>E19</f>
        <v>102215</v>
      </c>
      <c r="I19" s="48"/>
      <c r="J19" s="30"/>
      <c r="K19" s="82"/>
      <c r="M19" s="83"/>
    </row>
    <row r="20" spans="2:13" ht="13.5" thickBot="1">
      <c r="B20" s="50" t="s">
        <v>17</v>
      </c>
      <c r="C20" s="51">
        <f aca="true" t="shared" si="0" ref="C20:H20">SUM(C18:C19)</f>
        <v>102215</v>
      </c>
      <c r="D20" s="51">
        <f t="shared" si="0"/>
        <v>376489.13</v>
      </c>
      <c r="E20" s="51">
        <f t="shared" si="0"/>
        <v>-274274.13</v>
      </c>
      <c r="F20" s="51">
        <f t="shared" si="0"/>
        <v>-274274.13</v>
      </c>
      <c r="G20" s="51">
        <f t="shared" si="0"/>
        <v>-274274</v>
      </c>
      <c r="H20" s="51">
        <f t="shared" si="0"/>
        <v>-274274.13</v>
      </c>
      <c r="I20" s="48"/>
      <c r="J20" s="30"/>
      <c r="K20" s="82"/>
      <c r="M20" s="83"/>
    </row>
    <row r="21" spans="2:13" ht="12.75">
      <c r="B21" s="52" t="s">
        <v>18</v>
      </c>
      <c r="C21" s="77">
        <v>0</v>
      </c>
      <c r="D21" s="77">
        <v>10357.2</v>
      </c>
      <c r="E21" s="53">
        <f>C21-D21</f>
        <v>-10357.2</v>
      </c>
      <c r="F21" s="53">
        <f>F20+E21</f>
        <v>-284631.33</v>
      </c>
      <c r="G21" s="53">
        <f>ROUND(E21,)</f>
        <v>-10357</v>
      </c>
      <c r="H21" s="54">
        <f>E21</f>
        <v>-10357.2</v>
      </c>
      <c r="I21" s="55"/>
      <c r="J21" s="30"/>
      <c r="K21" s="82"/>
      <c r="M21" s="83"/>
    </row>
    <row r="22" spans="2:13" ht="12.75">
      <c r="B22" s="52" t="s">
        <v>19</v>
      </c>
      <c r="C22" s="77">
        <v>0</v>
      </c>
      <c r="D22" s="77">
        <v>10357.2</v>
      </c>
      <c r="E22" s="53">
        <f>C22-D22</f>
        <v>-10357.2</v>
      </c>
      <c r="F22" s="53">
        <f>F21+E22</f>
        <v>-294988.53</v>
      </c>
      <c r="G22" s="53">
        <f>ROUND(E22,0)</f>
        <v>-10357</v>
      </c>
      <c r="H22" s="53">
        <f>E22</f>
        <v>-10357.2</v>
      </c>
      <c r="I22" s="55"/>
      <c r="J22" s="30"/>
      <c r="K22" s="82"/>
      <c r="M22" s="83"/>
    </row>
    <row r="23" spans="2:11" ht="12.75">
      <c r="B23" s="52" t="s">
        <v>20</v>
      </c>
      <c r="C23" s="77">
        <v>0</v>
      </c>
      <c r="D23" s="77">
        <v>10357.2</v>
      </c>
      <c r="E23" s="53">
        <f aca="true" t="shared" si="1" ref="E23:E32">C23-D23</f>
        <v>-10357.2</v>
      </c>
      <c r="F23" s="53">
        <f>F22+E23</f>
        <v>-305345.73000000004</v>
      </c>
      <c r="G23" s="53">
        <f>ROUND(E23,0)</f>
        <v>-10357</v>
      </c>
      <c r="H23" s="53">
        <f>E23</f>
        <v>-10357.2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10357.2</v>
      </c>
      <c r="E24" s="53">
        <f t="shared" si="1"/>
        <v>-10357.2</v>
      </c>
      <c r="F24" s="53">
        <f>F23+E24</f>
        <v>-315702.93000000005</v>
      </c>
      <c r="G24" s="53">
        <f>ROUND(E24,0)</f>
        <v>-10357</v>
      </c>
      <c r="H24" s="53">
        <f>E24</f>
        <v>-10357.2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10357.2</v>
      </c>
      <c r="E25" s="53">
        <f t="shared" si="1"/>
        <v>-10357.2</v>
      </c>
      <c r="F25" s="53">
        <f>F24+E25</f>
        <v>-326060.13000000006</v>
      </c>
      <c r="G25" s="53">
        <f>ROUND(E25,0)</f>
        <v>-10357</v>
      </c>
      <c r="H25" s="53">
        <f>E25</f>
        <v>-10357.2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10357.2</v>
      </c>
      <c r="E26" s="53">
        <f t="shared" si="1"/>
        <v>-10357.2</v>
      </c>
      <c r="F26" s="53">
        <f aca="true" t="shared" si="2" ref="F26:F32">F25+E26</f>
        <v>-336417.3300000001</v>
      </c>
      <c r="G26" s="53">
        <f aca="true" t="shared" si="3" ref="G26:G32">ROUND(E26,0)</f>
        <v>-10357</v>
      </c>
      <c r="H26" s="53">
        <f aca="true" t="shared" si="4" ref="H26:H32">E26</f>
        <v>-10357.2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10357.2</v>
      </c>
      <c r="E27" s="53">
        <f t="shared" si="1"/>
        <v>-10357.2</v>
      </c>
      <c r="F27" s="53">
        <f t="shared" si="2"/>
        <v>-346774.5300000001</v>
      </c>
      <c r="G27" s="53">
        <f t="shared" si="3"/>
        <v>-10357</v>
      </c>
      <c r="H27" s="53">
        <f t="shared" si="4"/>
        <v>-10357.2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10357.2</v>
      </c>
      <c r="E28" s="53">
        <f t="shared" si="1"/>
        <v>-10357.2</v>
      </c>
      <c r="F28" s="53">
        <f t="shared" si="2"/>
        <v>-357131.7300000001</v>
      </c>
      <c r="G28" s="53">
        <f t="shared" si="3"/>
        <v>-10357</v>
      </c>
      <c r="H28" s="53">
        <f t="shared" si="4"/>
        <v>-10357.2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10357.2</v>
      </c>
      <c r="E29" s="53">
        <f t="shared" si="1"/>
        <v>-10357.2</v>
      </c>
      <c r="F29" s="53">
        <f t="shared" si="2"/>
        <v>-367488.9300000001</v>
      </c>
      <c r="G29" s="53">
        <f t="shared" si="3"/>
        <v>-10357</v>
      </c>
      <c r="H29" s="53">
        <f t="shared" si="4"/>
        <v>-10357.2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11124.42</v>
      </c>
      <c r="E30" s="53">
        <f t="shared" si="1"/>
        <v>-11124.42</v>
      </c>
      <c r="F30" s="53">
        <f t="shared" si="2"/>
        <v>-378613.3500000001</v>
      </c>
      <c r="G30" s="53">
        <f t="shared" si="3"/>
        <v>-11124</v>
      </c>
      <c r="H30" s="53">
        <f t="shared" si="4"/>
        <v>-11124.42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11124.42</v>
      </c>
      <c r="E31" s="53">
        <f t="shared" si="1"/>
        <v>-11124.42</v>
      </c>
      <c r="F31" s="53">
        <f t="shared" si="2"/>
        <v>-389737.7700000001</v>
      </c>
      <c r="G31" s="53">
        <f t="shared" si="3"/>
        <v>-11124</v>
      </c>
      <c r="H31" s="53">
        <f t="shared" si="4"/>
        <v>-11124.42</v>
      </c>
      <c r="I31" s="55"/>
      <c r="J31" s="30"/>
      <c r="K31" s="30"/>
    </row>
    <row r="32" spans="2:11" ht="12.75">
      <c r="B32" s="56" t="s">
        <v>29</v>
      </c>
      <c r="C32" s="77">
        <v>0</v>
      </c>
      <c r="D32" s="78">
        <v>11124.42</v>
      </c>
      <c r="E32" s="53">
        <f t="shared" si="1"/>
        <v>-11124.42</v>
      </c>
      <c r="F32" s="53">
        <f t="shared" si="2"/>
        <v>-400862.19000000006</v>
      </c>
      <c r="G32" s="53">
        <f t="shared" si="3"/>
        <v>-11124</v>
      </c>
      <c r="H32" s="53">
        <f t="shared" si="4"/>
        <v>-11124.42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102215</v>
      </c>
      <c r="D33" s="79">
        <f>SUM(D20:D32)</f>
        <v>503077.19000000006</v>
      </c>
      <c r="E33" s="58">
        <f>SUM(E20:E32)</f>
        <v>-400862.19000000006</v>
      </c>
      <c r="F33" s="58">
        <f>F32</f>
        <v>-400862.19000000006</v>
      </c>
      <c r="G33" s="58">
        <f>SUM(G20:G32)</f>
        <v>-400859</v>
      </c>
      <c r="H33" s="58">
        <f>SUM(H20:H32)</f>
        <v>-400862.19000000006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102215</v>
      </c>
      <c r="D35" s="62">
        <f>D20</f>
        <v>376489.13</v>
      </c>
      <c r="E35" s="63">
        <f>+E20</f>
        <v>-274274.13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126588.05999999998</v>
      </c>
      <c r="E36" s="163">
        <f>SUM(E21:E32)</f>
        <v>-126588.05999999998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102215</v>
      </c>
      <c r="D37" s="63">
        <f>SUM(D35:D36)</f>
        <v>503077.19</v>
      </c>
      <c r="E37" s="63">
        <f>SUM(E35:E36)</f>
        <v>-400862.19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F1:G1"/>
    <mergeCell ref="G44:H44"/>
    <mergeCell ref="E50:H50"/>
    <mergeCell ref="E51:H51"/>
    <mergeCell ref="B5:H5"/>
    <mergeCell ref="B6:H6"/>
    <mergeCell ref="B7:H7"/>
    <mergeCell ref="G43:H43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127"/>
  <sheetViews>
    <sheetView showGridLines="0" zoomScalePageLayoutView="0" workbookViewId="0" topLeftCell="A1">
      <selection activeCell="G21" sqref="G21"/>
    </sheetView>
  </sheetViews>
  <sheetFormatPr defaultColWidth="11.421875" defaultRowHeight="12.75"/>
  <cols>
    <col min="1" max="1" width="40.8515625" style="0" customWidth="1"/>
    <col min="2" max="2" width="10.28125" style="0" customWidth="1"/>
    <col min="3" max="4" width="13.57421875" style="0" customWidth="1"/>
    <col min="5" max="5" width="14.28125" style="0" bestFit="1" customWidth="1"/>
    <col min="7" max="7" width="13.8515625" style="0" bestFit="1" customWidth="1"/>
    <col min="9" max="9" width="13.8515625" style="0" bestFit="1" customWidth="1"/>
  </cols>
  <sheetData>
    <row r="2" spans="1:32" ht="22.5" customHeight="1">
      <c r="A2" s="291" t="s">
        <v>242</v>
      </c>
      <c r="B2" s="291"/>
      <c r="C2" s="216" t="s">
        <v>243</v>
      </c>
      <c r="D2" s="216" t="s">
        <v>244</v>
      </c>
      <c r="E2" s="216" t="s">
        <v>245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2.75">
      <c r="A3" s="290" t="s">
        <v>286</v>
      </c>
      <c r="B3" s="217" t="s">
        <v>246</v>
      </c>
      <c r="C3" s="218">
        <f aca="true" t="shared" si="0" ref="C3:E4">C45</f>
        <v>30556.3</v>
      </c>
      <c r="D3" s="218">
        <f t="shared" si="0"/>
        <v>114054.66</v>
      </c>
      <c r="E3" s="218">
        <f t="shared" si="0"/>
        <v>-83498.36</v>
      </c>
      <c r="F3" s="122"/>
      <c r="G3" s="122"/>
      <c r="H3" s="122"/>
      <c r="I3" s="228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12.75">
      <c r="A4" s="290"/>
      <c r="B4" s="217" t="s">
        <v>247</v>
      </c>
      <c r="C4" s="218">
        <f t="shared" si="0"/>
        <v>0</v>
      </c>
      <c r="D4" s="218">
        <f t="shared" si="0"/>
        <v>-83498.36</v>
      </c>
      <c r="E4" s="218">
        <f t="shared" si="0"/>
        <v>83498.36</v>
      </c>
      <c r="F4" s="122"/>
      <c r="G4" s="122"/>
      <c r="H4" s="122"/>
      <c r="I4" s="228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ht="12.75">
      <c r="A5" s="290"/>
      <c r="B5" s="219" t="s">
        <v>248</v>
      </c>
      <c r="C5" s="220">
        <f>SUM(C3:C4)</f>
        <v>30556.3</v>
      </c>
      <c r="D5" s="220">
        <f>SUM(D3:D4)</f>
        <v>30556.300000000003</v>
      </c>
      <c r="E5" s="220">
        <f>SUM(E3:E4)</f>
        <v>0</v>
      </c>
      <c r="F5" s="122"/>
      <c r="G5" s="122"/>
      <c r="H5" s="122"/>
      <c r="I5" s="228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2" ht="12.75">
      <c r="A6" s="290" t="s">
        <v>287</v>
      </c>
      <c r="B6" s="217" t="s">
        <v>246</v>
      </c>
      <c r="C6" s="218">
        <f aca="true" t="shared" si="1" ref="C6:E7">C51</f>
        <v>4981210.9</v>
      </c>
      <c r="D6" s="218">
        <f t="shared" si="1"/>
        <v>4981210.9</v>
      </c>
      <c r="E6" s="218">
        <f t="shared" si="1"/>
        <v>0</v>
      </c>
      <c r="F6" s="122"/>
      <c r="G6" s="130"/>
      <c r="H6" s="122"/>
      <c r="I6" s="228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2" ht="12.75">
      <c r="A7" s="290"/>
      <c r="B7" s="217" t="s">
        <v>247</v>
      </c>
      <c r="C7" s="218">
        <f t="shared" si="1"/>
        <v>-3622233.78</v>
      </c>
      <c r="D7" s="218">
        <f t="shared" si="1"/>
        <v>-3211006.78</v>
      </c>
      <c r="E7" s="218">
        <f t="shared" si="1"/>
        <v>-411227</v>
      </c>
      <c r="F7" s="122"/>
      <c r="G7" s="122"/>
      <c r="H7" s="122"/>
      <c r="I7" s="228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2" ht="12.75">
      <c r="A8" s="290"/>
      <c r="B8" s="219" t="s">
        <v>248</v>
      </c>
      <c r="C8" s="220">
        <f>SUM(C6:C7)</f>
        <v>1358977.1200000006</v>
      </c>
      <c r="D8" s="220">
        <f>SUM(D6:D7)</f>
        <v>1770204.1200000006</v>
      </c>
      <c r="E8" s="220">
        <f>SUM(E6:E7)</f>
        <v>-411227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</row>
    <row r="9" spans="1:32" ht="12.75">
      <c r="A9" s="290" t="s">
        <v>288</v>
      </c>
      <c r="B9" s="217" t="s">
        <v>246</v>
      </c>
      <c r="C9" s="218">
        <f aca="true" t="shared" si="2" ref="C9:E10">C84</f>
        <v>3877979.95</v>
      </c>
      <c r="D9" s="218">
        <f t="shared" si="2"/>
        <v>3624127.97</v>
      </c>
      <c r="E9" s="218">
        <f t="shared" si="2"/>
        <v>253851.97999999998</v>
      </c>
      <c r="F9" s="122"/>
      <c r="G9" s="130"/>
      <c r="H9" s="122"/>
      <c r="I9" s="228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</row>
    <row r="10" spans="1:32" ht="12.75">
      <c r="A10" s="290"/>
      <c r="B10" s="217" t="s">
        <v>247</v>
      </c>
      <c r="C10" s="218">
        <f t="shared" si="2"/>
        <v>0</v>
      </c>
      <c r="D10" s="218">
        <f t="shared" si="2"/>
        <v>0</v>
      </c>
      <c r="E10" s="218">
        <f t="shared" si="2"/>
        <v>0</v>
      </c>
      <c r="F10" s="122"/>
      <c r="G10" s="122"/>
      <c r="H10" s="122"/>
      <c r="I10" s="228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2" ht="12.75">
      <c r="A11" s="290"/>
      <c r="B11" s="219" t="s">
        <v>248</v>
      </c>
      <c r="C11" s="220">
        <f>SUM(C9:C10)</f>
        <v>3877979.95</v>
      </c>
      <c r="D11" s="220">
        <f>SUM(D9:D10)</f>
        <v>3624127.97</v>
      </c>
      <c r="E11" s="220">
        <f>SUM(E9:E10)</f>
        <v>253851.97999999998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spans="1:32" ht="12.75">
      <c r="A12" s="290" t="s">
        <v>289</v>
      </c>
      <c r="B12" s="217" t="s">
        <v>246</v>
      </c>
      <c r="C12" s="218">
        <f aca="true" t="shared" si="3" ref="C12:E13">C109</f>
        <v>632940.3</v>
      </c>
      <c r="D12" s="218">
        <f t="shared" si="3"/>
        <v>735155.3</v>
      </c>
      <c r="E12" s="218">
        <f t="shared" si="3"/>
        <v>-102215</v>
      </c>
      <c r="F12" s="122"/>
      <c r="G12" s="130"/>
      <c r="H12" s="122"/>
      <c r="I12" s="228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12.75">
      <c r="A13" s="290"/>
      <c r="B13" s="217" t="s">
        <v>247</v>
      </c>
      <c r="C13" s="218">
        <f t="shared" si="3"/>
        <v>-400862.19</v>
      </c>
      <c r="D13" s="218">
        <f t="shared" si="3"/>
        <v>-376489.13</v>
      </c>
      <c r="E13" s="218">
        <f t="shared" si="3"/>
        <v>-24373.059999999998</v>
      </c>
      <c r="F13" s="122"/>
      <c r="G13" s="122"/>
      <c r="H13" s="122"/>
      <c r="I13" s="228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2.75">
      <c r="A14" s="290"/>
      <c r="B14" s="219" t="s">
        <v>248</v>
      </c>
      <c r="C14" s="220">
        <f>SUM(C12:C13)</f>
        <v>232078.11000000004</v>
      </c>
      <c r="D14" s="220">
        <f>SUM(D12:D13)</f>
        <v>358666.17000000004</v>
      </c>
      <c r="E14" s="220">
        <f>SUM(E12:E13)</f>
        <v>-126588.06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ht="5.25" customHeight="1"/>
    <row r="16" spans="1:32" ht="12.75">
      <c r="A16" s="221" t="s">
        <v>30</v>
      </c>
      <c r="B16" s="219" t="s">
        <v>246</v>
      </c>
      <c r="C16" s="220">
        <f aca="true" t="shared" si="4" ref="C16:E17">C3+C6+C12+C9</f>
        <v>9522687.45</v>
      </c>
      <c r="D16" s="220">
        <f t="shared" si="4"/>
        <v>9454548.83</v>
      </c>
      <c r="E16" s="220">
        <f t="shared" si="4"/>
        <v>68138.62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2.75">
      <c r="A17" s="221" t="s">
        <v>30</v>
      </c>
      <c r="B17" s="219" t="s">
        <v>247</v>
      </c>
      <c r="C17" s="220">
        <f t="shared" si="4"/>
        <v>-4023095.9699999997</v>
      </c>
      <c r="D17" s="220">
        <f t="shared" si="4"/>
        <v>-3670994.2699999996</v>
      </c>
      <c r="E17" s="220">
        <f t="shared" si="4"/>
        <v>-352101.7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2.75">
      <c r="A18" s="221" t="s">
        <v>30</v>
      </c>
      <c r="B18" s="219" t="s">
        <v>248</v>
      </c>
      <c r="C18" s="220">
        <f>SUM(C16:C17)</f>
        <v>5499591.4799999995</v>
      </c>
      <c r="D18" s="220">
        <f>SUM(D16:D17)</f>
        <v>5783554.5600000005</v>
      </c>
      <c r="E18" s="220">
        <f>SUM(E16:E17)</f>
        <v>-283963.08</v>
      </c>
      <c r="F18" s="130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24" ht="12.75">
      <c r="A24" s="229" t="s">
        <v>278</v>
      </c>
    </row>
    <row r="25" spans="1:32" ht="22.5" customHeight="1">
      <c r="A25" s="291" t="s">
        <v>242</v>
      </c>
      <c r="B25" s="291"/>
      <c r="C25" s="216" t="s">
        <v>243</v>
      </c>
      <c r="D25" s="216" t="s">
        <v>244</v>
      </c>
      <c r="E25" s="216" t="s">
        <v>245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2.75">
      <c r="A26" s="290" t="s">
        <v>279</v>
      </c>
      <c r="B26" s="217" t="s">
        <v>246</v>
      </c>
      <c r="C26" s="218">
        <v>30556.3</v>
      </c>
      <c r="D26" s="218">
        <v>114054.66</v>
      </c>
      <c r="E26" s="218">
        <f>C26-D26</f>
        <v>-83498.36</v>
      </c>
      <c r="F26" s="122"/>
      <c r="G26" s="122"/>
      <c r="H26" s="122"/>
      <c r="I26" s="228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2.75">
      <c r="A27" s="290"/>
      <c r="B27" s="217" t="s">
        <v>247</v>
      </c>
      <c r="C27" s="218">
        <v>0</v>
      </c>
      <c r="D27" s="218">
        <v>-83498.36</v>
      </c>
      <c r="E27" s="218">
        <f>C27-D27</f>
        <v>83498.36</v>
      </c>
      <c r="F27" s="122"/>
      <c r="G27" s="122"/>
      <c r="H27" s="122"/>
      <c r="I27" s="228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2.75">
      <c r="A28" s="290"/>
      <c r="B28" s="219" t="s">
        <v>248</v>
      </c>
      <c r="C28" s="220">
        <f>SUM(C26:C27)</f>
        <v>30556.3</v>
      </c>
      <c r="D28" s="220">
        <f>SUM(D26:D27)</f>
        <v>30556.300000000003</v>
      </c>
      <c r="E28" s="220">
        <f>SUM(E26:E27)</f>
        <v>0</v>
      </c>
      <c r="F28" s="122"/>
      <c r="G28" s="122"/>
      <c r="H28" s="122"/>
      <c r="I28" s="228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32" ht="12.75" hidden="1">
      <c r="A29" s="290" t="s">
        <v>249</v>
      </c>
      <c r="B29" s="217" t="s">
        <v>246</v>
      </c>
      <c r="C29" s="218"/>
      <c r="D29" s="218"/>
      <c r="E29" s="218">
        <f>C29-D29</f>
        <v>0</v>
      </c>
      <c r="F29" s="122"/>
      <c r="G29" s="130"/>
      <c r="H29" s="122"/>
      <c r="I29" s="228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ht="12.75" hidden="1">
      <c r="A30" s="290"/>
      <c r="B30" s="217" t="s">
        <v>247</v>
      </c>
      <c r="C30" s="218"/>
      <c r="D30" s="218"/>
      <c r="E30" s="218">
        <f>C30-D30</f>
        <v>0</v>
      </c>
      <c r="F30" s="122"/>
      <c r="G30" s="122"/>
      <c r="H30" s="122"/>
      <c r="I30" s="228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 spans="1:32" ht="12.75" hidden="1">
      <c r="A31" s="290"/>
      <c r="B31" s="219" t="s">
        <v>248</v>
      </c>
      <c r="C31" s="220">
        <f>SUM(C29:C30)</f>
        <v>0</v>
      </c>
      <c r="D31" s="220">
        <f>SUM(D29:D30)</f>
        <v>0</v>
      </c>
      <c r="E31" s="220">
        <f>SUM(E29:E30)</f>
        <v>0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12.75" hidden="1">
      <c r="A32" s="222" t="s">
        <v>251</v>
      </c>
      <c r="B32" s="225" t="s">
        <v>246</v>
      </c>
      <c r="C32" s="212">
        <f aca="true" t="shared" si="5" ref="C32:E33">C26+C29</f>
        <v>30556.3</v>
      </c>
      <c r="D32" s="212">
        <f t="shared" si="5"/>
        <v>114054.66</v>
      </c>
      <c r="E32" s="212">
        <f t="shared" si="5"/>
        <v>-83498.36</v>
      </c>
      <c r="F32" s="122"/>
      <c r="G32" s="122"/>
      <c r="H32" s="122"/>
      <c r="I32" s="130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 spans="1:32" ht="12.75" hidden="1">
      <c r="A33" s="213"/>
      <c r="B33" s="226" t="s">
        <v>247</v>
      </c>
      <c r="C33" s="227">
        <f t="shared" si="5"/>
        <v>0</v>
      </c>
      <c r="D33" s="227">
        <f t="shared" si="5"/>
        <v>-83498.36</v>
      </c>
      <c r="E33" s="227">
        <f t="shared" si="5"/>
        <v>83498.36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</row>
    <row r="34" spans="1:32" ht="12.75" hidden="1">
      <c r="A34" s="213"/>
      <c r="B34" s="223" t="s">
        <v>248</v>
      </c>
      <c r="C34" s="224">
        <f>SUM(C32:C33)</f>
        <v>30556.3</v>
      </c>
      <c r="D34" s="224">
        <f>SUM(D32:D33)</f>
        <v>30556.300000000003</v>
      </c>
      <c r="E34" s="224">
        <f>SUM(E32:E33)</f>
        <v>0</v>
      </c>
      <c r="F34" s="122"/>
      <c r="G34" s="130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</row>
    <row r="35" spans="1:32" ht="12.75" hidden="1">
      <c r="A35" s="213"/>
      <c r="B35" s="214"/>
      <c r="C35" s="215"/>
      <c r="D35" s="215"/>
      <c r="E35" s="215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1:32" ht="6" customHeight="1" hidden="1">
      <c r="A36" s="213"/>
      <c r="B36" s="214"/>
      <c r="C36" s="215"/>
      <c r="D36" s="215"/>
      <c r="E36" s="215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1:32" ht="12.75" hidden="1">
      <c r="A37" s="290" t="s">
        <v>254</v>
      </c>
      <c r="B37" s="217" t="s">
        <v>246</v>
      </c>
      <c r="C37" s="218">
        <v>0</v>
      </c>
      <c r="D37" s="218">
        <v>0</v>
      </c>
      <c r="E37" s="218">
        <f>C37-D37</f>
        <v>0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</row>
    <row r="38" spans="1:32" ht="12.75" hidden="1">
      <c r="A38" s="290"/>
      <c r="B38" s="217" t="s">
        <v>247</v>
      </c>
      <c r="C38" s="218">
        <v>0</v>
      </c>
      <c r="D38" s="218">
        <v>0</v>
      </c>
      <c r="E38" s="218">
        <f>C38-D38</f>
        <v>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1:32" ht="12.75" hidden="1">
      <c r="A39" s="290"/>
      <c r="B39" s="219" t="s">
        <v>248</v>
      </c>
      <c r="C39" s="220">
        <f>SUM(C37:C38)</f>
        <v>0</v>
      </c>
      <c r="D39" s="220">
        <f>SUM(D37:D38)</f>
        <v>0</v>
      </c>
      <c r="E39" s="220">
        <f>SUM(E37:E38)</f>
        <v>0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 spans="1:5" s="122" customFormat="1" ht="7.5" customHeight="1" hidden="1">
      <c r="A40" s="213"/>
      <c r="B40" s="214"/>
      <c r="C40" s="215"/>
      <c r="D40" s="215"/>
      <c r="E40" s="215"/>
    </row>
    <row r="41" spans="1:32" ht="12.75" hidden="1">
      <c r="A41" s="290" t="s">
        <v>253</v>
      </c>
      <c r="B41" s="217" t="s">
        <v>246</v>
      </c>
      <c r="C41" s="218"/>
      <c r="D41" s="218"/>
      <c r="E41" s="218">
        <f>C41-D41</f>
        <v>0</v>
      </c>
      <c r="F41" s="122"/>
      <c r="G41" s="130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</row>
    <row r="42" spans="1:32" ht="12.75" hidden="1">
      <c r="A42" s="290"/>
      <c r="B42" s="217" t="s">
        <v>247</v>
      </c>
      <c r="C42" s="218"/>
      <c r="D42" s="218"/>
      <c r="E42" s="218">
        <f>C42-D42</f>
        <v>0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</row>
    <row r="43" spans="1:32" ht="12.75" hidden="1">
      <c r="A43" s="290"/>
      <c r="B43" s="219" t="s">
        <v>248</v>
      </c>
      <c r="C43" s="220">
        <f>SUM(C41:C42)</f>
        <v>0</v>
      </c>
      <c r="D43" s="220">
        <f>SUM(D41:D42)</f>
        <v>0</v>
      </c>
      <c r="E43" s="220">
        <f>SUM(E41:E42)</f>
        <v>0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</row>
    <row r="44" spans="1:32" ht="6" customHeight="1">
      <c r="A44" s="213"/>
      <c r="B44" s="214"/>
      <c r="C44" s="215"/>
      <c r="D44" s="215"/>
      <c r="E44" s="215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</row>
    <row r="45" spans="1:32" ht="12.75">
      <c r="A45" s="222" t="s">
        <v>280</v>
      </c>
      <c r="B45" s="225" t="s">
        <v>246</v>
      </c>
      <c r="C45" s="212">
        <f aca="true" t="shared" si="6" ref="C45:E46">C32+C37+C41</f>
        <v>30556.3</v>
      </c>
      <c r="D45" s="212">
        <f t="shared" si="6"/>
        <v>114054.66</v>
      </c>
      <c r="E45" s="212">
        <f t="shared" si="6"/>
        <v>-83498.36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</row>
    <row r="46" spans="1:32" ht="12.75">
      <c r="A46" s="213"/>
      <c r="B46" s="226" t="s">
        <v>247</v>
      </c>
      <c r="C46" s="227">
        <f t="shared" si="6"/>
        <v>0</v>
      </c>
      <c r="D46" s="227">
        <f t="shared" si="6"/>
        <v>-83498.36</v>
      </c>
      <c r="E46" s="227">
        <f t="shared" si="6"/>
        <v>83498.36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</row>
    <row r="47" spans="1:32" ht="12.75">
      <c r="A47" s="213"/>
      <c r="B47" s="223" t="s">
        <v>248</v>
      </c>
      <c r="C47" s="224">
        <f>C45+C46</f>
        <v>30556.3</v>
      </c>
      <c r="D47" s="224">
        <f>D45+D46</f>
        <v>30556.300000000003</v>
      </c>
      <c r="E47" s="224">
        <f>E45+E46</f>
        <v>0</v>
      </c>
      <c r="F47" s="130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</row>
    <row r="48" spans="1:55" ht="12" customHeight="1">
      <c r="A48" s="2"/>
      <c r="B48" s="2"/>
      <c r="C48" s="2"/>
      <c r="D48" s="2"/>
      <c r="E48" s="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</row>
    <row r="49" ht="12.75">
      <c r="A49" s="229" t="s">
        <v>281</v>
      </c>
    </row>
    <row r="50" spans="1:32" ht="22.5" customHeight="1">
      <c r="A50" s="291" t="s">
        <v>242</v>
      </c>
      <c r="B50" s="291"/>
      <c r="C50" s="216" t="s">
        <v>243</v>
      </c>
      <c r="D50" s="216" t="s">
        <v>244</v>
      </c>
      <c r="E50" s="216" t="s">
        <v>245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</row>
    <row r="51" spans="1:32" ht="12.75">
      <c r="A51" s="290" t="s">
        <v>282</v>
      </c>
      <c r="B51" s="217" t="s">
        <v>246</v>
      </c>
      <c r="C51" s="218">
        <v>4981210.9</v>
      </c>
      <c r="D51" s="218">
        <v>4981210.9</v>
      </c>
      <c r="E51" s="218">
        <f>C51-D51</f>
        <v>0</v>
      </c>
      <c r="F51" s="122"/>
      <c r="G51" s="122"/>
      <c r="H51" s="122"/>
      <c r="I51" s="228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</row>
    <row r="52" spans="1:32" ht="12.75">
      <c r="A52" s="290"/>
      <c r="B52" s="217" t="s">
        <v>247</v>
      </c>
      <c r="C52" s="218">
        <v>-3622233.78</v>
      </c>
      <c r="D52" s="218">
        <v>-3211006.78</v>
      </c>
      <c r="E52" s="218">
        <f>C52-D52</f>
        <v>-411227</v>
      </c>
      <c r="F52" s="122"/>
      <c r="G52" s="122"/>
      <c r="H52" s="122"/>
      <c r="I52" s="228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</row>
    <row r="53" spans="1:32" ht="12.75">
      <c r="A53" s="290"/>
      <c r="B53" s="219" t="s">
        <v>248</v>
      </c>
      <c r="C53" s="220">
        <f>SUM(C51:C52)</f>
        <v>1358977.1200000006</v>
      </c>
      <c r="D53" s="220">
        <f>SUM(D51:D52)</f>
        <v>1770204.1200000006</v>
      </c>
      <c r="E53" s="220">
        <f>SUM(E51:E52)</f>
        <v>-411227</v>
      </c>
      <c r="F53" s="122"/>
      <c r="G53" s="122"/>
      <c r="H53" s="122"/>
      <c r="I53" s="228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</row>
    <row r="54" spans="1:32" ht="12.75" hidden="1">
      <c r="A54" s="290" t="s">
        <v>249</v>
      </c>
      <c r="B54" s="217" t="s">
        <v>246</v>
      </c>
      <c r="C54" s="218"/>
      <c r="D54" s="218"/>
      <c r="E54" s="218">
        <f>C54-D54</f>
        <v>0</v>
      </c>
      <c r="F54" s="122"/>
      <c r="G54" s="130"/>
      <c r="H54" s="122"/>
      <c r="I54" s="228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</row>
    <row r="55" spans="1:32" ht="12.75" hidden="1">
      <c r="A55" s="290"/>
      <c r="B55" s="217" t="s">
        <v>247</v>
      </c>
      <c r="C55" s="218"/>
      <c r="D55" s="218"/>
      <c r="E55" s="218">
        <f>C55-D55</f>
        <v>0</v>
      </c>
      <c r="F55" s="122"/>
      <c r="G55" s="122"/>
      <c r="H55" s="122"/>
      <c r="I55" s="228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</row>
    <row r="56" spans="1:32" ht="12.75" hidden="1">
      <c r="A56" s="290"/>
      <c r="B56" s="219" t="s">
        <v>248</v>
      </c>
      <c r="C56" s="220">
        <f>SUM(C54:C55)</f>
        <v>0</v>
      </c>
      <c r="D56" s="220">
        <f>SUM(D54:D55)</f>
        <v>0</v>
      </c>
      <c r="E56" s="220">
        <f>SUM(E54:E55)</f>
        <v>0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12.75" hidden="1">
      <c r="A57" s="222" t="s">
        <v>251</v>
      </c>
      <c r="B57" s="225" t="s">
        <v>246</v>
      </c>
      <c r="C57" s="212">
        <f aca="true" t="shared" si="7" ref="C57:E58">C51+C54</f>
        <v>4981210.9</v>
      </c>
      <c r="D57" s="212">
        <f t="shared" si="7"/>
        <v>4981210.9</v>
      </c>
      <c r="E57" s="212">
        <f t="shared" si="7"/>
        <v>0</v>
      </c>
      <c r="F57" s="122"/>
      <c r="G57" s="122"/>
      <c r="H57" s="122"/>
      <c r="I57" s="130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</row>
    <row r="58" spans="1:32" ht="12.75" hidden="1">
      <c r="A58" s="213"/>
      <c r="B58" s="226" t="s">
        <v>247</v>
      </c>
      <c r="C58" s="227">
        <f t="shared" si="7"/>
        <v>-3622233.78</v>
      </c>
      <c r="D58" s="227">
        <f t="shared" si="7"/>
        <v>-3211006.78</v>
      </c>
      <c r="E58" s="227">
        <f t="shared" si="7"/>
        <v>-411227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</row>
    <row r="59" spans="1:32" ht="12.75" hidden="1">
      <c r="A59" s="213"/>
      <c r="B59" s="223" t="s">
        <v>248</v>
      </c>
      <c r="C59" s="224">
        <f>SUM(C57:C58)</f>
        <v>1358977.1200000006</v>
      </c>
      <c r="D59" s="224">
        <f>SUM(D57:D58)</f>
        <v>1770204.1200000006</v>
      </c>
      <c r="E59" s="224">
        <f>SUM(E57:E58)</f>
        <v>-411227</v>
      </c>
      <c r="F59" s="122"/>
      <c r="G59" s="130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</row>
    <row r="60" spans="1:32" ht="12.75" hidden="1">
      <c r="A60" s="213"/>
      <c r="B60" s="214"/>
      <c r="C60" s="215"/>
      <c r="D60" s="215"/>
      <c r="E60" s="215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  <row r="61" spans="1:32" ht="6" customHeight="1" hidden="1">
      <c r="A61" s="213"/>
      <c r="B61" s="214"/>
      <c r="C61" s="215"/>
      <c r="D61" s="215"/>
      <c r="E61" s="215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</row>
    <row r="62" spans="1:32" ht="12.75" hidden="1">
      <c r="A62" s="290" t="s">
        <v>254</v>
      </c>
      <c r="B62" s="217" t="s">
        <v>246</v>
      </c>
      <c r="C62" s="218">
        <v>0</v>
      </c>
      <c r="D62" s="218">
        <v>0</v>
      </c>
      <c r="E62" s="218">
        <f>C62-D62</f>
        <v>0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</row>
    <row r="63" spans="1:32" ht="12.75" hidden="1">
      <c r="A63" s="290"/>
      <c r="B63" s="217" t="s">
        <v>247</v>
      </c>
      <c r="C63" s="218">
        <v>0</v>
      </c>
      <c r="D63" s="218">
        <v>0</v>
      </c>
      <c r="E63" s="218">
        <f>C63-D63</f>
        <v>0</v>
      </c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</row>
    <row r="64" spans="1:32" ht="12.75" hidden="1">
      <c r="A64" s="290"/>
      <c r="B64" s="219" t="s">
        <v>248</v>
      </c>
      <c r="C64" s="220">
        <f>SUM(C62:C63)</f>
        <v>0</v>
      </c>
      <c r="D64" s="220">
        <f>SUM(D62:D63)</f>
        <v>0</v>
      </c>
      <c r="E64" s="220">
        <f>SUM(E62:E63)</f>
        <v>0</v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</row>
    <row r="65" spans="1:5" s="122" customFormat="1" ht="7.5" customHeight="1" hidden="1">
      <c r="A65" s="213"/>
      <c r="B65" s="214"/>
      <c r="C65" s="215"/>
      <c r="D65" s="215"/>
      <c r="E65" s="215"/>
    </row>
    <row r="66" spans="1:32" ht="12.75" hidden="1">
      <c r="A66" s="290" t="s">
        <v>253</v>
      </c>
      <c r="B66" s="217" t="s">
        <v>246</v>
      </c>
      <c r="C66" s="218"/>
      <c r="D66" s="218"/>
      <c r="E66" s="218">
        <f>C66-D66</f>
        <v>0</v>
      </c>
      <c r="F66" s="122"/>
      <c r="G66" s="13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</row>
    <row r="67" spans="1:32" ht="12.75" hidden="1">
      <c r="A67" s="290"/>
      <c r="B67" s="217" t="s">
        <v>247</v>
      </c>
      <c r="C67" s="218"/>
      <c r="D67" s="218"/>
      <c r="E67" s="218">
        <f>C67-D67</f>
        <v>0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</row>
    <row r="68" spans="1:32" ht="12.75" hidden="1">
      <c r="A68" s="290"/>
      <c r="B68" s="219" t="s">
        <v>248</v>
      </c>
      <c r="C68" s="220">
        <f>SUM(C66:C67)</f>
        <v>0</v>
      </c>
      <c r="D68" s="220">
        <f>SUM(D66:D67)</f>
        <v>0</v>
      </c>
      <c r="E68" s="220">
        <f>SUM(E66:E67)</f>
        <v>0</v>
      </c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</row>
    <row r="69" spans="1:32" ht="6" customHeight="1">
      <c r="A69" s="213"/>
      <c r="B69" s="214"/>
      <c r="C69" s="215"/>
      <c r="D69" s="215"/>
      <c r="E69" s="215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</row>
    <row r="70" spans="1:32" ht="12.75">
      <c r="A70" s="222" t="s">
        <v>293</v>
      </c>
      <c r="B70" s="225" t="s">
        <v>246</v>
      </c>
      <c r="C70" s="212">
        <f aca="true" t="shared" si="8" ref="C70:E71">C57+C62+C66</f>
        <v>4981210.9</v>
      </c>
      <c r="D70" s="212">
        <f t="shared" si="8"/>
        <v>4981210.9</v>
      </c>
      <c r="E70" s="212">
        <f t="shared" si="8"/>
        <v>0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</row>
    <row r="71" spans="1:32" ht="12.75">
      <c r="A71" s="213"/>
      <c r="B71" s="226" t="s">
        <v>247</v>
      </c>
      <c r="C71" s="227">
        <f t="shared" si="8"/>
        <v>-3622233.78</v>
      </c>
      <c r="D71" s="227">
        <f t="shared" si="8"/>
        <v>-3211006.78</v>
      </c>
      <c r="E71" s="227">
        <f t="shared" si="8"/>
        <v>-411227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</row>
    <row r="72" spans="1:32" ht="12.75">
      <c r="A72" s="213"/>
      <c r="B72" s="223" t="s">
        <v>248</v>
      </c>
      <c r="C72" s="224">
        <f>C70+C71</f>
        <v>1358977.1200000006</v>
      </c>
      <c r="D72" s="224">
        <f>D70+D71</f>
        <v>1770204.1200000006</v>
      </c>
      <c r="E72" s="224">
        <f>E70+E71</f>
        <v>-411227</v>
      </c>
      <c r="F72" s="130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</row>
    <row r="73" spans="1:55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</row>
    <row r="74" ht="12.75">
      <c r="A74" s="229" t="s">
        <v>290</v>
      </c>
    </row>
    <row r="75" spans="1:32" ht="22.5" customHeight="1">
      <c r="A75" s="291" t="s">
        <v>242</v>
      </c>
      <c r="B75" s="291"/>
      <c r="C75" s="216" t="s">
        <v>243</v>
      </c>
      <c r="D75" s="216" t="s">
        <v>244</v>
      </c>
      <c r="E75" s="216" t="s">
        <v>245</v>
      </c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</row>
    <row r="76" spans="1:32" ht="12.75">
      <c r="A76" s="290" t="s">
        <v>291</v>
      </c>
      <c r="B76" s="217" t="s">
        <v>246</v>
      </c>
      <c r="C76" s="218">
        <v>3842427.72</v>
      </c>
      <c r="D76" s="218">
        <v>3588575.74</v>
      </c>
      <c r="E76" s="218">
        <f>C76-D76</f>
        <v>253851.97999999998</v>
      </c>
      <c r="F76" s="122"/>
      <c r="G76" s="122"/>
      <c r="H76" s="122"/>
      <c r="I76" s="228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</row>
    <row r="77" spans="1:32" ht="12.75">
      <c r="A77" s="290"/>
      <c r="B77" s="217" t="s">
        <v>247</v>
      </c>
      <c r="C77" s="218">
        <v>0</v>
      </c>
      <c r="D77" s="218">
        <v>0</v>
      </c>
      <c r="E77" s="218">
        <f>C77-D77</f>
        <v>0</v>
      </c>
      <c r="F77" s="122"/>
      <c r="G77" s="122"/>
      <c r="H77" s="122"/>
      <c r="I77" s="228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</row>
    <row r="78" spans="1:32" ht="12.75">
      <c r="A78" s="290"/>
      <c r="B78" s="219" t="s">
        <v>248</v>
      </c>
      <c r="C78" s="220">
        <f>SUM(C76:C77)</f>
        <v>3842427.72</v>
      </c>
      <c r="D78" s="220">
        <f>SUM(D76:D77)</f>
        <v>3588575.74</v>
      </c>
      <c r="E78" s="220">
        <f>SUM(E76:E77)</f>
        <v>253851.97999999998</v>
      </c>
      <c r="F78" s="122"/>
      <c r="G78" s="122"/>
      <c r="H78" s="122"/>
      <c r="I78" s="228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</row>
    <row r="79" spans="1:32" ht="6" customHeight="1">
      <c r="A79" s="213"/>
      <c r="B79" s="214"/>
      <c r="C79" s="215"/>
      <c r="D79" s="215"/>
      <c r="E79" s="215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32" ht="12.75">
      <c r="A80" s="290" t="s">
        <v>292</v>
      </c>
      <c r="B80" s="217" t="s">
        <v>246</v>
      </c>
      <c r="C80" s="218">
        <v>35552.23</v>
      </c>
      <c r="D80" s="218">
        <v>35552.23</v>
      </c>
      <c r="E80" s="218">
        <f>C80-D80</f>
        <v>0</v>
      </c>
      <c r="F80" s="122"/>
      <c r="G80" s="130"/>
      <c r="H80" s="122"/>
      <c r="I80" s="228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</row>
    <row r="81" spans="1:32" ht="12.75">
      <c r="A81" s="290"/>
      <c r="B81" s="217" t="s">
        <v>247</v>
      </c>
      <c r="C81" s="218">
        <v>0</v>
      </c>
      <c r="D81" s="218">
        <v>0</v>
      </c>
      <c r="E81" s="218">
        <f>C81-D81</f>
        <v>0</v>
      </c>
      <c r="F81" s="122"/>
      <c r="G81" s="122"/>
      <c r="H81" s="122"/>
      <c r="I81" s="228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</row>
    <row r="82" spans="1:32" ht="12.75">
      <c r="A82" s="290"/>
      <c r="B82" s="219" t="s">
        <v>248</v>
      </c>
      <c r="C82" s="220">
        <f>SUM(C80:C81)</f>
        <v>35552.23</v>
      </c>
      <c r="D82" s="220">
        <f>SUM(D80:D81)</f>
        <v>35552.23</v>
      </c>
      <c r="E82" s="220">
        <f>SUM(E80:E81)</f>
        <v>0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</row>
    <row r="83" spans="1:32" ht="6" customHeight="1">
      <c r="A83" s="213"/>
      <c r="B83" s="214"/>
      <c r="C83" s="215"/>
      <c r="D83" s="215"/>
      <c r="E83" s="21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ht="12.75">
      <c r="A84" s="222" t="s">
        <v>251</v>
      </c>
      <c r="B84" s="225" t="s">
        <v>246</v>
      </c>
      <c r="C84" s="212">
        <f aca="true" t="shared" si="9" ref="C84:E85">C76+C80</f>
        <v>3877979.95</v>
      </c>
      <c r="D84" s="212">
        <f t="shared" si="9"/>
        <v>3624127.97</v>
      </c>
      <c r="E84" s="212">
        <f t="shared" si="9"/>
        <v>253851.97999999998</v>
      </c>
      <c r="F84" s="122"/>
      <c r="G84" s="122"/>
      <c r="H84" s="122"/>
      <c r="I84" s="130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ht="12.75">
      <c r="A85" s="213"/>
      <c r="B85" s="226" t="s">
        <v>247</v>
      </c>
      <c r="C85" s="227">
        <f t="shared" si="9"/>
        <v>0</v>
      </c>
      <c r="D85" s="227">
        <f t="shared" si="9"/>
        <v>0</v>
      </c>
      <c r="E85" s="227">
        <f t="shared" si="9"/>
        <v>0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ht="12.75">
      <c r="A86" s="213"/>
      <c r="B86" s="223" t="s">
        <v>248</v>
      </c>
      <c r="C86" s="224">
        <f>SUM(C84:C85)</f>
        <v>3877979.95</v>
      </c>
      <c r="D86" s="224">
        <f>SUM(D84:D85)</f>
        <v>3624127.97</v>
      </c>
      <c r="E86" s="224">
        <f>SUM(E84:E85)</f>
        <v>253851.97999999998</v>
      </c>
      <c r="F86" s="122"/>
      <c r="G86" s="130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</row>
    <row r="87" spans="1:32" ht="12.75">
      <c r="A87" s="213"/>
      <c r="B87" s="214"/>
      <c r="C87" s="215"/>
      <c r="D87" s="215"/>
      <c r="E87" s="215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</row>
    <row r="88" ht="12.75">
      <c r="A88" s="229" t="s">
        <v>294</v>
      </c>
    </row>
    <row r="89" spans="1:32" ht="22.5" customHeight="1">
      <c r="A89" s="291" t="s">
        <v>242</v>
      </c>
      <c r="B89" s="291"/>
      <c r="C89" s="216" t="s">
        <v>243</v>
      </c>
      <c r="D89" s="216" t="s">
        <v>244</v>
      </c>
      <c r="E89" s="216" t="s">
        <v>245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</row>
    <row r="90" spans="1:32" ht="12.75">
      <c r="A90" s="290" t="s">
        <v>295</v>
      </c>
      <c r="B90" s="217" t="s">
        <v>246</v>
      </c>
      <c r="C90" s="218">
        <v>632940.3</v>
      </c>
      <c r="D90" s="218">
        <v>735155.3</v>
      </c>
      <c r="E90" s="218">
        <f>C90-D90</f>
        <v>-102215</v>
      </c>
      <c r="F90" s="122"/>
      <c r="G90" s="122"/>
      <c r="H90" s="122"/>
      <c r="I90" s="228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</row>
    <row r="91" spans="1:32" ht="12.75">
      <c r="A91" s="290"/>
      <c r="B91" s="217" t="s">
        <v>247</v>
      </c>
      <c r="C91" s="218">
        <v>-400862.19</v>
      </c>
      <c r="D91" s="218">
        <v>-376489.13</v>
      </c>
      <c r="E91" s="218">
        <f>C91-D91</f>
        <v>-24373.059999999998</v>
      </c>
      <c r="F91" s="122"/>
      <c r="G91" s="122"/>
      <c r="H91" s="122"/>
      <c r="I91" s="228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</row>
    <row r="92" spans="1:32" ht="12.75">
      <c r="A92" s="290"/>
      <c r="B92" s="219" t="s">
        <v>248</v>
      </c>
      <c r="C92" s="220">
        <f>SUM(C90:C91)</f>
        <v>232078.11000000004</v>
      </c>
      <c r="D92" s="220">
        <f>SUM(D90:D91)</f>
        <v>358666.17000000004</v>
      </c>
      <c r="E92" s="220">
        <f>SUM(E90:E91)</f>
        <v>-126588.06</v>
      </c>
      <c r="F92" s="122"/>
      <c r="G92" s="122"/>
      <c r="H92" s="122"/>
      <c r="I92" s="228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</row>
    <row r="93" spans="1:32" ht="12.75" hidden="1">
      <c r="A93" s="290" t="s">
        <v>249</v>
      </c>
      <c r="B93" s="217" t="s">
        <v>246</v>
      </c>
      <c r="C93" s="218"/>
      <c r="D93" s="218"/>
      <c r="E93" s="218">
        <f>C93-D93</f>
        <v>0</v>
      </c>
      <c r="F93" s="122"/>
      <c r="G93" s="130"/>
      <c r="H93" s="122"/>
      <c r="I93" s="228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</row>
    <row r="94" spans="1:32" ht="12.75" hidden="1">
      <c r="A94" s="290"/>
      <c r="B94" s="217" t="s">
        <v>247</v>
      </c>
      <c r="C94" s="218"/>
      <c r="D94" s="218"/>
      <c r="E94" s="218">
        <f>C94-D94</f>
        <v>0</v>
      </c>
      <c r="F94" s="122"/>
      <c r="G94" s="122"/>
      <c r="H94" s="122"/>
      <c r="I94" s="228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</row>
    <row r="95" spans="1:32" ht="12.75" hidden="1">
      <c r="A95" s="290"/>
      <c r="B95" s="219" t="s">
        <v>248</v>
      </c>
      <c r="C95" s="220">
        <f>SUM(C93:C94)</f>
        <v>0</v>
      </c>
      <c r="D95" s="220">
        <f>SUM(D93:D94)</f>
        <v>0</v>
      </c>
      <c r="E95" s="220">
        <f>SUM(E93:E94)</f>
        <v>0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</row>
    <row r="96" spans="1:32" ht="12.75" hidden="1">
      <c r="A96" s="222" t="s">
        <v>251</v>
      </c>
      <c r="B96" s="225" t="s">
        <v>246</v>
      </c>
      <c r="C96" s="212">
        <f aca="true" t="shared" si="10" ref="C96:E97">C90+C93</f>
        <v>632940.3</v>
      </c>
      <c r="D96" s="212">
        <f t="shared" si="10"/>
        <v>735155.3</v>
      </c>
      <c r="E96" s="212">
        <f t="shared" si="10"/>
        <v>-102215</v>
      </c>
      <c r="F96" s="122"/>
      <c r="G96" s="122"/>
      <c r="H96" s="122"/>
      <c r="I96" s="130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</row>
    <row r="97" spans="1:32" ht="12.75" hidden="1">
      <c r="A97" s="213"/>
      <c r="B97" s="226" t="s">
        <v>247</v>
      </c>
      <c r="C97" s="227">
        <f t="shared" si="10"/>
        <v>-400862.19</v>
      </c>
      <c r="D97" s="227">
        <f t="shared" si="10"/>
        <v>-376489.13</v>
      </c>
      <c r="E97" s="227">
        <f t="shared" si="10"/>
        <v>-24373.059999999998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</row>
    <row r="98" spans="1:32" ht="12.75" hidden="1">
      <c r="A98" s="213"/>
      <c r="B98" s="223" t="s">
        <v>248</v>
      </c>
      <c r="C98" s="224">
        <f>SUM(C96:C97)</f>
        <v>232078.11000000004</v>
      </c>
      <c r="D98" s="224">
        <f>SUM(D96:D97)</f>
        <v>358666.17000000004</v>
      </c>
      <c r="E98" s="224">
        <f>SUM(E96:E97)</f>
        <v>-126588.06</v>
      </c>
      <c r="F98" s="122"/>
      <c r="G98" s="130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</row>
    <row r="99" spans="1:32" ht="12.75" hidden="1">
      <c r="A99" s="213"/>
      <c r="B99" s="214"/>
      <c r="C99" s="215"/>
      <c r="D99" s="215"/>
      <c r="E99" s="215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</row>
    <row r="100" spans="1:32" ht="6" customHeight="1" hidden="1">
      <c r="A100" s="213"/>
      <c r="B100" s="214"/>
      <c r="C100" s="215"/>
      <c r="D100" s="215"/>
      <c r="E100" s="215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</row>
    <row r="101" spans="1:32" ht="12.75" hidden="1">
      <c r="A101" s="290" t="s">
        <v>254</v>
      </c>
      <c r="B101" s="217" t="s">
        <v>246</v>
      </c>
      <c r="C101" s="218">
        <v>0</v>
      </c>
      <c r="D101" s="218">
        <v>0</v>
      </c>
      <c r="E101" s="218">
        <f>C101-D101</f>
        <v>0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</row>
    <row r="102" spans="1:32" ht="12.75" hidden="1">
      <c r="A102" s="290"/>
      <c r="B102" s="217" t="s">
        <v>247</v>
      </c>
      <c r="C102" s="218">
        <v>0</v>
      </c>
      <c r="D102" s="218">
        <v>0</v>
      </c>
      <c r="E102" s="218">
        <f>C102-D102</f>
        <v>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</row>
    <row r="103" spans="1:32" ht="12.75" hidden="1">
      <c r="A103" s="290"/>
      <c r="B103" s="219" t="s">
        <v>248</v>
      </c>
      <c r="C103" s="220">
        <f>SUM(C101:C102)</f>
        <v>0</v>
      </c>
      <c r="D103" s="220">
        <f>SUM(D101:D102)</f>
        <v>0</v>
      </c>
      <c r="E103" s="220">
        <f>SUM(E101:E102)</f>
        <v>0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</row>
    <row r="104" spans="1:5" s="122" customFormat="1" ht="7.5" customHeight="1" hidden="1">
      <c r="A104" s="213"/>
      <c r="B104" s="214"/>
      <c r="C104" s="215"/>
      <c r="D104" s="215"/>
      <c r="E104" s="215"/>
    </row>
    <row r="105" spans="1:32" ht="12.75" hidden="1">
      <c r="A105" s="290" t="s">
        <v>253</v>
      </c>
      <c r="B105" s="217" t="s">
        <v>246</v>
      </c>
      <c r="C105" s="218"/>
      <c r="D105" s="218"/>
      <c r="E105" s="218">
        <f>C105-D105</f>
        <v>0</v>
      </c>
      <c r="F105" s="122"/>
      <c r="G105" s="130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</row>
    <row r="106" spans="1:32" ht="12.75" hidden="1">
      <c r="A106" s="290"/>
      <c r="B106" s="217" t="s">
        <v>247</v>
      </c>
      <c r="C106" s="218"/>
      <c r="D106" s="218"/>
      <c r="E106" s="218">
        <f>C106-D106</f>
        <v>0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</row>
    <row r="107" spans="1:32" ht="12.75" hidden="1">
      <c r="A107" s="290"/>
      <c r="B107" s="219" t="s">
        <v>248</v>
      </c>
      <c r="C107" s="220">
        <f>SUM(C105:C106)</f>
        <v>0</v>
      </c>
      <c r="D107" s="220">
        <f>SUM(D105:D106)</f>
        <v>0</v>
      </c>
      <c r="E107" s="220">
        <f>SUM(E105:E106)</f>
        <v>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</row>
    <row r="108" spans="1:32" ht="6" customHeight="1">
      <c r="A108" s="213"/>
      <c r="B108" s="214"/>
      <c r="C108" s="215"/>
      <c r="D108" s="215"/>
      <c r="E108" s="2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</row>
    <row r="109" spans="1:32" ht="12.75">
      <c r="A109" s="222" t="s">
        <v>293</v>
      </c>
      <c r="B109" s="225" t="s">
        <v>246</v>
      </c>
      <c r="C109" s="212">
        <f aca="true" t="shared" si="11" ref="C109:E110">C96+C101+C105</f>
        <v>632940.3</v>
      </c>
      <c r="D109" s="212">
        <f t="shared" si="11"/>
        <v>735155.3</v>
      </c>
      <c r="E109" s="212">
        <f t="shared" si="11"/>
        <v>-102215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</row>
    <row r="110" spans="1:32" ht="12.75">
      <c r="A110" s="213"/>
      <c r="B110" s="226" t="s">
        <v>247</v>
      </c>
      <c r="C110" s="227">
        <f t="shared" si="11"/>
        <v>-400862.19</v>
      </c>
      <c r="D110" s="227">
        <f t="shared" si="11"/>
        <v>-376489.13</v>
      </c>
      <c r="E110" s="227">
        <f t="shared" si="11"/>
        <v>-24373.059999999998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</row>
    <row r="111" spans="1:32" ht="12.75">
      <c r="A111" s="213"/>
      <c r="B111" s="223" t="s">
        <v>248</v>
      </c>
      <c r="C111" s="224">
        <f>C109+C110</f>
        <v>232078.11000000004</v>
      </c>
      <c r="D111" s="224">
        <f>D109+D110</f>
        <v>358666.17000000004</v>
      </c>
      <c r="E111" s="224">
        <f>E109+E110</f>
        <v>-126588.06</v>
      </c>
      <c r="F111" s="130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</row>
    <row r="112" spans="1:5" s="122" customFormat="1" ht="7.5" customHeight="1" hidden="1">
      <c r="A112" s="213"/>
      <c r="B112" s="214"/>
      <c r="C112" s="215"/>
      <c r="D112" s="215"/>
      <c r="E112" s="215"/>
    </row>
    <row r="113" spans="1:32" ht="12.75" hidden="1">
      <c r="A113" s="290" t="s">
        <v>253</v>
      </c>
      <c r="B113" s="217" t="s">
        <v>246</v>
      </c>
      <c r="C113" s="218"/>
      <c r="D113" s="218"/>
      <c r="E113" s="218">
        <f>C113-D113</f>
        <v>0</v>
      </c>
      <c r="F113" s="122"/>
      <c r="G113" s="130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</row>
    <row r="114" spans="1:32" ht="12.75" hidden="1">
      <c r="A114" s="290"/>
      <c r="B114" s="217" t="s">
        <v>247</v>
      </c>
      <c r="C114" s="218"/>
      <c r="D114" s="218"/>
      <c r="E114" s="218">
        <f>C114-D114</f>
        <v>0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</row>
    <row r="115" spans="1:32" ht="12.75" hidden="1">
      <c r="A115" s="290"/>
      <c r="B115" s="219" t="s">
        <v>248</v>
      </c>
      <c r="C115" s="220">
        <f>SUM(C113:C114)</f>
        <v>0</v>
      </c>
      <c r="D115" s="220">
        <f>SUM(D113:D114)</f>
        <v>0</v>
      </c>
      <c r="E115" s="220">
        <f>SUM(E113:E114)</f>
        <v>0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</row>
    <row r="116" spans="1:32" ht="6" customHeight="1">
      <c r="A116" s="213"/>
      <c r="B116" s="214"/>
      <c r="C116" s="215"/>
      <c r="D116" s="215"/>
      <c r="E116" s="2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</row>
    <row r="117" spans="1:5" s="122" customFormat="1" ht="7.5" customHeight="1" hidden="1">
      <c r="A117" s="213"/>
      <c r="B117" s="214"/>
      <c r="C117" s="215"/>
      <c r="D117" s="215"/>
      <c r="E117" s="215"/>
    </row>
    <row r="118" spans="1:32" ht="12.75" hidden="1">
      <c r="A118" s="290" t="s">
        <v>253</v>
      </c>
      <c r="B118" s="217" t="s">
        <v>246</v>
      </c>
      <c r="C118" s="218"/>
      <c r="D118" s="218"/>
      <c r="E118" s="218">
        <f>C118-D118</f>
        <v>0</v>
      </c>
      <c r="F118" s="122"/>
      <c r="G118" s="130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</row>
    <row r="119" spans="1:32" ht="12.75" hidden="1">
      <c r="A119" s="290"/>
      <c r="B119" s="217" t="s">
        <v>247</v>
      </c>
      <c r="C119" s="218"/>
      <c r="D119" s="218"/>
      <c r="E119" s="218">
        <f>C119-D119</f>
        <v>0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</row>
    <row r="120" spans="1:32" ht="12.75" hidden="1">
      <c r="A120" s="292"/>
      <c r="B120" s="231" t="s">
        <v>248</v>
      </c>
      <c r="C120" s="232">
        <f>SUM(C118:C119)</f>
        <v>0</v>
      </c>
      <c r="D120" s="232">
        <f>SUM(D118:D119)</f>
        <v>0</v>
      </c>
      <c r="E120" s="232">
        <f>SUM(E118:E119)</f>
        <v>0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</row>
    <row r="121" spans="1:32" ht="12.75">
      <c r="A121" s="233" t="s">
        <v>165</v>
      </c>
      <c r="B121" s="225" t="s">
        <v>246</v>
      </c>
      <c r="C121" s="212">
        <f aca="true" t="shared" si="12" ref="C121:E123">C45+C70+C84+C109</f>
        <v>9522687.450000001</v>
      </c>
      <c r="D121" s="212">
        <f t="shared" si="12"/>
        <v>9454548.830000002</v>
      </c>
      <c r="E121" s="212">
        <f t="shared" si="12"/>
        <v>68138.62</v>
      </c>
      <c r="F121" s="122"/>
      <c r="G121" s="130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</row>
    <row r="122" spans="1:32" ht="12.75">
      <c r="A122" s="235" t="s">
        <v>165</v>
      </c>
      <c r="B122" s="226" t="s">
        <v>247</v>
      </c>
      <c r="C122" s="212">
        <f t="shared" si="12"/>
        <v>-4023095.9699999997</v>
      </c>
      <c r="D122" s="212">
        <f t="shared" si="12"/>
        <v>-3670994.2699999996</v>
      </c>
      <c r="E122" s="212">
        <f t="shared" si="12"/>
        <v>-352101.7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</row>
    <row r="123" spans="1:32" ht="12.75">
      <c r="A123" s="234" t="s">
        <v>165</v>
      </c>
      <c r="B123" s="223" t="s">
        <v>248</v>
      </c>
      <c r="C123" s="227">
        <f t="shared" si="12"/>
        <v>5499591.480000001</v>
      </c>
      <c r="D123" s="227">
        <f t="shared" si="12"/>
        <v>5783554.5600000005</v>
      </c>
      <c r="E123" s="227">
        <f t="shared" si="12"/>
        <v>-283963.08</v>
      </c>
      <c r="F123" s="130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</row>
    <row r="125" spans="1:6" ht="12.75">
      <c r="A125" s="222" t="s">
        <v>277</v>
      </c>
      <c r="C125" s="86">
        <f aca="true" t="shared" si="13" ref="C125:E127">C16-C121</f>
        <v>0</v>
      </c>
      <c r="D125" s="86">
        <f t="shared" si="13"/>
        <v>0</v>
      </c>
      <c r="E125" s="86">
        <f t="shared" si="13"/>
        <v>0</v>
      </c>
      <c r="F125" s="86"/>
    </row>
    <row r="126" spans="3:5" ht="12.75">
      <c r="C126" s="86">
        <f t="shared" si="13"/>
        <v>0</v>
      </c>
      <c r="D126" s="86">
        <f t="shared" si="13"/>
        <v>0</v>
      </c>
      <c r="E126" s="86">
        <f t="shared" si="13"/>
        <v>0</v>
      </c>
    </row>
    <row r="127" spans="3:5" ht="12.75">
      <c r="C127" s="86">
        <f t="shared" si="13"/>
        <v>0</v>
      </c>
      <c r="D127" s="86">
        <f t="shared" si="13"/>
        <v>0</v>
      </c>
      <c r="E127" s="86">
        <f t="shared" si="13"/>
        <v>0</v>
      </c>
    </row>
  </sheetData>
  <sheetProtection/>
  <mergeCells count="25">
    <mergeCell ref="A113:A115"/>
    <mergeCell ref="A118:A120"/>
    <mergeCell ref="A50:B50"/>
    <mergeCell ref="A51:A53"/>
    <mergeCell ref="A54:A56"/>
    <mergeCell ref="A62:A64"/>
    <mergeCell ref="A66:A68"/>
    <mergeCell ref="A75:B75"/>
    <mergeCell ref="A76:A78"/>
    <mergeCell ref="A101:A103"/>
    <mergeCell ref="A2:B2"/>
    <mergeCell ref="A3:A5"/>
    <mergeCell ref="A6:A8"/>
    <mergeCell ref="A12:A14"/>
    <mergeCell ref="A9:A11"/>
    <mergeCell ref="A93:A95"/>
    <mergeCell ref="A89:B89"/>
    <mergeCell ref="A90:A92"/>
    <mergeCell ref="A105:A107"/>
    <mergeCell ref="A25:B25"/>
    <mergeCell ref="A26:A28"/>
    <mergeCell ref="A29:A31"/>
    <mergeCell ref="A37:A39"/>
    <mergeCell ref="A41:A43"/>
    <mergeCell ref="A80:A8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C5" sqref="C5:H15"/>
    </sheetView>
  </sheetViews>
  <sheetFormatPr defaultColWidth="11.421875" defaultRowHeight="12.75"/>
  <cols>
    <col min="1" max="1" width="11.421875" style="1" customWidth="1"/>
    <col min="2" max="2" width="0.42578125" style="1" customWidth="1"/>
    <col min="3" max="7" width="11.421875" style="1" customWidth="1"/>
    <col min="8" max="8" width="6.140625" style="1" customWidth="1"/>
    <col min="9" max="9" width="0.42578125" style="1" customWidth="1"/>
    <col min="10" max="16384" width="11.421875" style="1" customWidth="1"/>
  </cols>
  <sheetData>
    <row r="1" ht="12.75"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5"/>
      <c r="J2" s="2"/>
    </row>
    <row r="3" spans="1:11" ht="27">
      <c r="A3" s="2"/>
      <c r="B3" s="4"/>
      <c r="C3" s="6"/>
      <c r="D3" s="6"/>
      <c r="E3" s="336" t="s">
        <v>2</v>
      </c>
      <c r="F3" s="336"/>
      <c r="G3" s="336"/>
      <c r="H3" s="336"/>
      <c r="I3" s="5"/>
      <c r="J3" s="2"/>
      <c r="K3" s="2"/>
    </row>
    <row r="4" spans="1:11" ht="3" customHeight="1">
      <c r="A4" s="2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12.75" customHeight="1">
      <c r="A5" s="2"/>
      <c r="B5" s="4"/>
      <c r="C5" s="337" t="s">
        <v>4</v>
      </c>
      <c r="D5" s="337"/>
      <c r="E5" s="337"/>
      <c r="F5" s="337"/>
      <c r="G5" s="337"/>
      <c r="H5" s="337"/>
      <c r="I5" s="4"/>
      <c r="J5" s="2"/>
      <c r="K5" s="2"/>
    </row>
    <row r="6" spans="1:11" ht="12.75" customHeight="1">
      <c r="A6" s="2"/>
      <c r="B6" s="5"/>
      <c r="C6" s="337"/>
      <c r="D6" s="337"/>
      <c r="E6" s="337"/>
      <c r="F6" s="337"/>
      <c r="G6" s="337"/>
      <c r="H6" s="337"/>
      <c r="I6" s="5"/>
      <c r="J6" s="2"/>
      <c r="K6" s="2"/>
    </row>
    <row r="7" spans="1:11" ht="12.75">
      <c r="A7" s="2"/>
      <c r="B7" s="5"/>
      <c r="C7" s="337"/>
      <c r="D7" s="337"/>
      <c r="E7" s="337"/>
      <c r="F7" s="337"/>
      <c r="G7" s="337"/>
      <c r="H7" s="337"/>
      <c r="I7" s="5"/>
      <c r="J7" s="2"/>
      <c r="K7" s="2"/>
    </row>
    <row r="8" spans="1:11" ht="12.75">
      <c r="A8" s="2"/>
      <c r="B8" s="5"/>
      <c r="C8" s="337"/>
      <c r="D8" s="337"/>
      <c r="E8" s="337"/>
      <c r="F8" s="337"/>
      <c r="G8" s="337"/>
      <c r="H8" s="337"/>
      <c r="I8" s="5"/>
      <c r="J8" s="2"/>
      <c r="K8" s="2"/>
    </row>
    <row r="9" spans="1:11" ht="12.75">
      <c r="A9" s="2"/>
      <c r="B9" s="5"/>
      <c r="C9" s="337"/>
      <c r="D9" s="337"/>
      <c r="E9" s="337"/>
      <c r="F9" s="337"/>
      <c r="G9" s="337"/>
      <c r="H9" s="337"/>
      <c r="I9" s="5"/>
      <c r="J9" s="2"/>
      <c r="K9" s="2"/>
    </row>
    <row r="10" spans="1:11" ht="12.75">
      <c r="A10" s="2"/>
      <c r="B10" s="5"/>
      <c r="C10" s="337"/>
      <c r="D10" s="337"/>
      <c r="E10" s="337"/>
      <c r="F10" s="337"/>
      <c r="G10" s="337"/>
      <c r="H10" s="337"/>
      <c r="I10" s="5"/>
      <c r="J10" s="2"/>
      <c r="K10" s="2"/>
    </row>
    <row r="11" spans="1:11" ht="12.75">
      <c r="A11" s="2"/>
      <c r="B11" s="5"/>
      <c r="C11" s="337"/>
      <c r="D11" s="337"/>
      <c r="E11" s="337"/>
      <c r="F11" s="337"/>
      <c r="G11" s="337"/>
      <c r="H11" s="337"/>
      <c r="I11" s="5"/>
      <c r="J11" s="2"/>
      <c r="K11" s="2"/>
    </row>
    <row r="12" spans="1:11" ht="12.75">
      <c r="A12" s="2"/>
      <c r="B12" s="5"/>
      <c r="C12" s="337"/>
      <c r="D12" s="337"/>
      <c r="E12" s="337"/>
      <c r="F12" s="337"/>
      <c r="G12" s="337"/>
      <c r="H12" s="337"/>
      <c r="I12" s="5"/>
      <c r="J12" s="2"/>
      <c r="K12" s="2"/>
    </row>
    <row r="13" spans="1:11" ht="12.75">
      <c r="A13" s="2"/>
      <c r="B13" s="5"/>
      <c r="C13" s="337"/>
      <c r="D13" s="337"/>
      <c r="E13" s="337"/>
      <c r="F13" s="337"/>
      <c r="G13" s="337"/>
      <c r="H13" s="337"/>
      <c r="I13" s="5"/>
      <c r="J13" s="2"/>
      <c r="K13" s="2"/>
    </row>
    <row r="14" spans="1:11" ht="12.75">
      <c r="A14" s="2"/>
      <c r="B14" s="5"/>
      <c r="C14" s="337"/>
      <c r="D14" s="337"/>
      <c r="E14" s="337"/>
      <c r="F14" s="337"/>
      <c r="G14" s="337"/>
      <c r="H14" s="337"/>
      <c r="I14" s="5"/>
      <c r="J14" s="2"/>
      <c r="K14" s="2"/>
    </row>
    <row r="15" spans="1:11" ht="12.75">
      <c r="A15" s="2"/>
      <c r="B15" s="3"/>
      <c r="C15" s="337"/>
      <c r="D15" s="337"/>
      <c r="E15" s="337"/>
      <c r="F15" s="337"/>
      <c r="G15" s="337"/>
      <c r="H15" s="337"/>
      <c r="I15" s="3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3"/>
      <c r="J16" s="2"/>
      <c r="K16" s="2"/>
    </row>
    <row r="17" spans="1:11" ht="1.5" customHeight="1">
      <c r="A17" s="2"/>
      <c r="B17" s="3"/>
      <c r="C17" s="3"/>
      <c r="D17" s="3"/>
      <c r="E17" s="3"/>
      <c r="F17" s="3"/>
      <c r="G17" s="3"/>
      <c r="H17" s="3"/>
      <c r="I17" s="3"/>
      <c r="J17" s="2"/>
      <c r="K17" s="2"/>
    </row>
    <row r="18" spans="1:11" ht="12.75">
      <c r="A18" s="2"/>
      <c r="B18" s="3"/>
      <c r="C18" s="2"/>
      <c r="D18" s="2"/>
      <c r="E18" s="2"/>
      <c r="F18" s="2"/>
      <c r="G18" s="2"/>
      <c r="H18" s="2"/>
      <c r="I18" s="3"/>
      <c r="J18" s="2"/>
      <c r="K18" s="2"/>
    </row>
    <row r="19" spans="1:11" ht="12.75">
      <c r="A19" s="2"/>
      <c r="B19" s="3"/>
      <c r="C19" s="2"/>
      <c r="D19" s="2"/>
      <c r="E19" s="2"/>
      <c r="F19" s="2"/>
      <c r="G19" s="2"/>
      <c r="H19" s="2"/>
      <c r="I19" s="3"/>
      <c r="J19" s="2"/>
      <c r="K19" s="2"/>
    </row>
    <row r="20" spans="2:11" ht="12.75">
      <c r="B20" s="3"/>
      <c r="C20" s="2"/>
      <c r="D20" s="2"/>
      <c r="E20" s="2"/>
      <c r="F20" s="2"/>
      <c r="G20" s="2"/>
      <c r="H20" s="2"/>
      <c r="I20" s="3"/>
      <c r="J20" s="2"/>
      <c r="K20" s="2"/>
    </row>
    <row r="21" spans="1:11" ht="3" customHeight="1">
      <c r="A21" s="2"/>
      <c r="B21" s="3"/>
      <c r="C21" s="3"/>
      <c r="D21" s="3"/>
      <c r="E21" s="3"/>
      <c r="F21" s="3"/>
      <c r="G21" s="3"/>
      <c r="H21" s="3"/>
      <c r="I21" s="3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2.75"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2">
    <mergeCell ref="E3:H3"/>
    <mergeCell ref="C5:H15"/>
  </mergeCells>
  <printOptions/>
  <pageMargins left="0.75" right="0.75" top="1" bottom="1" header="0" footer="0"/>
  <pageSetup orientation="portrait" paperSize="9"/>
  <drawing r:id="rId3"/>
  <legacyDrawing r:id="rId2"/>
  <oleObjects>
    <oleObject progId="MSPhotoEd.3" shapeId="12398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273"/>
  <sheetViews>
    <sheetView showGridLines="0" zoomScalePageLayoutView="0" workbookViewId="0" topLeftCell="C40">
      <selection activeCell="X65" sqref="X65"/>
    </sheetView>
  </sheetViews>
  <sheetFormatPr defaultColWidth="11.421875" defaultRowHeight="12.75"/>
  <cols>
    <col min="1" max="1" width="10.140625" style="0" customWidth="1"/>
    <col min="2" max="2" width="88.421875" style="0" customWidth="1"/>
    <col min="3" max="3" width="18.7109375" style="264" customWidth="1"/>
    <col min="4" max="4" width="1.28515625" style="0" customWidth="1"/>
    <col min="5" max="5" width="18.7109375" style="86" customWidth="1"/>
    <col min="6" max="6" width="1.28515625" style="0" customWidth="1"/>
    <col min="7" max="7" width="18.7109375" style="86" customWidth="1"/>
    <col min="8" max="8" width="0.5625" style="0" customWidth="1"/>
    <col min="9" max="9" width="11.421875" style="0" hidden="1" customWidth="1"/>
    <col min="10" max="10" width="12.28125" style="0" hidden="1" customWidth="1"/>
    <col min="11" max="14" width="11.421875" style="0" hidden="1" customWidth="1"/>
    <col min="15" max="15" width="9.00390625" style="0" hidden="1" customWidth="1"/>
    <col min="16" max="16" width="16.8515625" style="0" hidden="1" customWidth="1"/>
    <col min="17" max="17" width="13.28125" style="0" hidden="1" customWidth="1"/>
    <col min="18" max="18" width="14.00390625" style="0" hidden="1" customWidth="1"/>
    <col min="19" max="19" width="12.8515625" style="0" hidden="1" customWidth="1"/>
    <col min="20" max="20" width="13.00390625" style="0" bestFit="1" customWidth="1"/>
    <col min="21" max="22" width="0" style="0" hidden="1" customWidth="1"/>
    <col min="23" max="23" width="12.8515625" style="0" hidden="1" customWidth="1"/>
    <col min="24" max="24" width="12.28125" style="0" bestFit="1" customWidth="1"/>
  </cols>
  <sheetData>
    <row r="1" ht="12.75">
      <c r="A1" s="120" t="s">
        <v>135</v>
      </c>
    </row>
    <row r="2" spans="1:8" ht="15.75">
      <c r="A2" s="120"/>
      <c r="B2" s="146"/>
      <c r="C2" s="146"/>
      <c r="D2" s="146"/>
      <c r="E2" s="146"/>
      <c r="F2" s="146"/>
      <c r="G2" s="146"/>
      <c r="H2" s="146"/>
    </row>
    <row r="3" spans="1:8" ht="16.5">
      <c r="A3" s="299" t="s">
        <v>133</v>
      </c>
      <c r="B3" s="299"/>
      <c r="C3" s="299"/>
      <c r="D3" s="299"/>
      <c r="E3" s="299"/>
      <c r="F3" s="299"/>
      <c r="G3" s="299"/>
      <c r="H3" s="153"/>
    </row>
    <row r="4" spans="1:8" ht="15">
      <c r="A4" s="300" t="s">
        <v>134</v>
      </c>
      <c r="B4" s="300"/>
      <c r="C4" s="300"/>
      <c r="D4" s="300"/>
      <c r="E4" s="300"/>
      <c r="F4" s="300"/>
      <c r="G4" s="300"/>
      <c r="H4" s="154"/>
    </row>
    <row r="5" spans="1:8" ht="3.75" customHeight="1">
      <c r="A5" s="119"/>
      <c r="B5" s="119"/>
      <c r="C5" s="138"/>
      <c r="D5" s="119"/>
      <c r="E5" s="138"/>
      <c r="F5" s="119"/>
      <c r="G5" s="138"/>
      <c r="H5" s="119"/>
    </row>
    <row r="6" spans="1:8" ht="12.75">
      <c r="A6" s="301" t="s">
        <v>321</v>
      </c>
      <c r="B6" s="301"/>
      <c r="C6" s="301"/>
      <c r="D6" s="301"/>
      <c r="E6" s="301"/>
      <c r="F6" s="301"/>
      <c r="G6" s="301"/>
      <c r="H6" s="155"/>
    </row>
    <row r="7" spans="1:8" ht="12.75">
      <c r="A7" s="302" t="s">
        <v>131</v>
      </c>
      <c r="B7" s="302"/>
      <c r="C7" s="302"/>
      <c r="D7" s="302"/>
      <c r="E7" s="302"/>
      <c r="F7" s="302"/>
      <c r="G7" s="302"/>
      <c r="H7" s="155"/>
    </row>
    <row r="9" spans="1:8" ht="20.25" customHeight="1">
      <c r="A9" s="297" t="s">
        <v>136</v>
      </c>
      <c r="B9" s="298"/>
      <c r="C9" s="256" t="s">
        <v>321</v>
      </c>
      <c r="D9" s="262"/>
      <c r="E9" s="261" t="s">
        <v>296</v>
      </c>
      <c r="F9" s="262"/>
      <c r="G9" s="261" t="s">
        <v>327</v>
      </c>
      <c r="H9" s="263"/>
    </row>
    <row r="10" spans="1:8" ht="9" customHeight="1">
      <c r="A10" s="239"/>
      <c r="B10" s="240"/>
      <c r="C10" s="244"/>
      <c r="D10" s="255"/>
      <c r="E10" s="244"/>
      <c r="F10" s="255"/>
      <c r="G10" s="244"/>
      <c r="H10" s="241"/>
    </row>
    <row r="11" spans="1:8" ht="15.75">
      <c r="A11" s="137" t="s">
        <v>102</v>
      </c>
      <c r="B11" s="122"/>
      <c r="C11" s="265"/>
      <c r="D11" s="122"/>
      <c r="E11" s="135"/>
      <c r="F11" s="122"/>
      <c r="G11" s="135"/>
      <c r="H11" s="241"/>
    </row>
    <row r="12" spans="1:8" ht="12.75">
      <c r="A12" s="121" t="s">
        <v>103</v>
      </c>
      <c r="B12" s="122"/>
      <c r="C12" s="257"/>
      <c r="D12" s="122"/>
      <c r="E12" s="133"/>
      <c r="F12" s="122"/>
      <c r="G12" s="133"/>
      <c r="H12" s="241"/>
    </row>
    <row r="13" spans="1:8" ht="12.75">
      <c r="A13" s="121" t="str">
        <f>'[5]FE-SP'!$C$17</f>
        <v>Cobranza de Venta de Bienes y Servicios y Renta de la Propiedad</v>
      </c>
      <c r="B13" s="122"/>
      <c r="C13" s="257"/>
      <c r="D13" s="122"/>
      <c r="E13" s="133"/>
      <c r="F13" s="122"/>
      <c r="G13" s="133"/>
      <c r="H13" s="241"/>
    </row>
    <row r="14" spans="1:8" ht="12.75" customHeight="1">
      <c r="A14" s="121"/>
      <c r="B14" s="123" t="str">
        <f>'[4]4301.010103'!$G$14</f>
        <v>ANÁLISIS:  4301.010103  PRODUCTOS FORESTALES</v>
      </c>
      <c r="C14" s="257">
        <f>-'[4]4301.010103'!$H$30</f>
        <v>1409</v>
      </c>
      <c r="D14" s="123"/>
      <c r="E14" s="133">
        <v>1828.15</v>
      </c>
      <c r="F14" s="123"/>
      <c r="G14" s="133">
        <f>C14-E14</f>
        <v>-419.1500000000001</v>
      </c>
      <c r="H14" s="241"/>
    </row>
    <row r="15" spans="1:8" ht="12.75" customHeight="1">
      <c r="A15" s="121"/>
      <c r="B15" s="123" t="str">
        <f>'[4]4301.020101'!$F$14</f>
        <v>ANÁLISIS:  4301.020101  VENTA DE ANIMALES</v>
      </c>
      <c r="C15" s="257">
        <f>-'[4]4301.020101'!$H$30</f>
        <v>62281</v>
      </c>
      <c r="D15" s="123"/>
      <c r="E15" s="133">
        <v>33778.75</v>
      </c>
      <c r="F15" s="123"/>
      <c r="G15" s="133">
        <f aca="true" t="shared" si="0" ref="G15:G46">C15-E15</f>
        <v>28502.25</v>
      </c>
      <c r="H15" s="241"/>
    </row>
    <row r="16" spans="1:8" ht="12.75" customHeight="1">
      <c r="A16" s="121"/>
      <c r="B16" s="123" t="str">
        <f>'[4]4301.030301'!$F$14</f>
        <v>ANÁLISIS:  4301.030101  VENTA DE AGUA</v>
      </c>
      <c r="C16" s="257">
        <f>-'[4]4301.030301'!$H$30</f>
        <v>8885.329999999998</v>
      </c>
      <c r="D16" s="123"/>
      <c r="E16" s="133">
        <v>7083.35</v>
      </c>
      <c r="F16" s="123"/>
      <c r="G16" s="133">
        <f t="shared" si="0"/>
        <v>1801.9799999999977</v>
      </c>
      <c r="H16" s="241"/>
    </row>
    <row r="17" spans="1:8" ht="12.75" customHeight="1">
      <c r="A17" s="121"/>
      <c r="B17" s="123" t="str">
        <f>'[4]4301.040101'!$F$14</f>
        <v>ANÁLISIS:  4301.04.0101 ALIMENTOS Y BEBIDAS</v>
      </c>
      <c r="C17" s="257">
        <f>-'[4]4301.040101'!$H$30</f>
        <v>11087</v>
      </c>
      <c r="D17" s="123"/>
      <c r="E17" s="133">
        <v>13547</v>
      </c>
      <c r="F17" s="123"/>
      <c r="G17" s="133">
        <f t="shared" si="0"/>
        <v>-2460</v>
      </c>
      <c r="H17" s="241"/>
    </row>
    <row r="18" spans="1:8" ht="12.75" customHeight="1">
      <c r="A18" s="121"/>
      <c r="B18" s="123" t="str">
        <f>'[4]4301.040102'!$F$14</f>
        <v>ANÁLISIS:  4301.040102  PRODUCTOS AGROINDUSTRIALES</v>
      </c>
      <c r="C18" s="257">
        <f>-'[4]4301.040102'!$H$30</f>
        <v>4265.099999999999</v>
      </c>
      <c r="D18" s="123"/>
      <c r="E18" s="133">
        <v>4041.03</v>
      </c>
      <c r="F18" s="123"/>
      <c r="G18" s="133">
        <f t="shared" si="0"/>
        <v>224.06999999999925</v>
      </c>
      <c r="H18" s="241"/>
    </row>
    <row r="19" spans="1:8" ht="12.75" customHeight="1">
      <c r="A19" s="121"/>
      <c r="B19" s="124" t="str">
        <f>'[4]4301.050101'!$F$14</f>
        <v>ANÁLISIS:  4301.050101  VENTA DE PUBLICACIONE (LIBROS, BOLETINES, FOLLETOS, VIDEOS Y OTROS)</v>
      </c>
      <c r="C19" s="257">
        <f>-'[4]4301.050101'!$H$30</f>
        <v>126044.62</v>
      </c>
      <c r="D19" s="124"/>
      <c r="E19" s="133">
        <v>138147.29</v>
      </c>
      <c r="F19" s="124"/>
      <c r="G19" s="133">
        <f t="shared" si="0"/>
        <v>-12102.670000000013</v>
      </c>
      <c r="H19" s="241"/>
    </row>
    <row r="20" spans="1:8" ht="12.75" customHeight="1">
      <c r="A20" s="121"/>
      <c r="B20" s="123" t="str">
        <f>'[4]4301.060104'!$F$14</f>
        <v>ANÁLISIS:  4301.060104 FARMACIA</v>
      </c>
      <c r="C20" s="257">
        <f>-'[4]4301.060104'!$H$30</f>
        <v>2161</v>
      </c>
      <c r="D20" s="123"/>
      <c r="E20" s="133">
        <v>13239.68</v>
      </c>
      <c r="F20" s="123"/>
      <c r="G20" s="133">
        <f t="shared" si="0"/>
        <v>-11078.68</v>
      </c>
      <c r="H20" s="241"/>
    </row>
    <row r="21" spans="1:8" ht="12.75" customHeight="1">
      <c r="A21" s="121"/>
      <c r="B21" s="123" t="str">
        <f>'[4]4301.090101'!$G$14</f>
        <v>ANÁLISIS:  4301.090101 VENTA DE PUBLICACIONES</v>
      </c>
      <c r="C21" s="257">
        <f>-'[4]4301.090101'!$H$30</f>
        <v>20940.84</v>
      </c>
      <c r="D21" s="123"/>
      <c r="E21" s="133"/>
      <c r="F21" s="123"/>
      <c r="G21" s="133">
        <f t="shared" si="0"/>
        <v>20940.84</v>
      </c>
      <c r="H21" s="241"/>
    </row>
    <row r="22" spans="1:8" ht="12.75" customHeight="1">
      <c r="A22" s="121"/>
      <c r="B22" s="124" t="str">
        <f>'[4]4301.090102'!$F$14</f>
        <v>ANÁLISIS:  4301.090102  VENTA DE BASES PARA LICITACIÓN PÚBLICA, CONCURSO PÚBLICO Y OTROS</v>
      </c>
      <c r="C22" s="257">
        <f>-'[4]4301.090102'!$H$30</f>
        <v>614</v>
      </c>
      <c r="D22" s="124"/>
      <c r="E22" s="133">
        <v>28882.1</v>
      </c>
      <c r="F22" s="124"/>
      <c r="G22" s="133">
        <f t="shared" si="0"/>
        <v>-28268.1</v>
      </c>
      <c r="H22" s="241"/>
    </row>
    <row r="23" spans="1:8" ht="12.75" customHeight="1">
      <c r="A23" s="121"/>
      <c r="B23" s="123" t="str">
        <f>'[4]4302.030101'!$F$14</f>
        <v>ANÁLISIS:  4302.030101  CARNETS</v>
      </c>
      <c r="C23" s="257">
        <f>-'[4]4302.030101'!$H$30</f>
        <v>88912</v>
      </c>
      <c r="D23" s="123"/>
      <c r="E23" s="133">
        <v>90092</v>
      </c>
      <c r="F23" s="123"/>
      <c r="G23" s="133">
        <f t="shared" si="0"/>
        <v>-1180</v>
      </c>
      <c r="H23" s="241"/>
    </row>
    <row r="24" spans="1:8" ht="12.75" customHeight="1">
      <c r="A24" s="121"/>
      <c r="B24" s="123" t="str">
        <f>'[4]4302.030102'!$F$14</f>
        <v>ANÁLISIS:  4302.030102  DERECHOS DE EXAMEN DE ADMISIÓN</v>
      </c>
      <c r="C24" s="257">
        <f>-'[4]4302.030102'!$H$30</f>
        <v>599377.5</v>
      </c>
      <c r="D24" s="123"/>
      <c r="E24" s="133">
        <v>1070426.5</v>
      </c>
      <c r="F24" s="123"/>
      <c r="G24" s="133">
        <f t="shared" si="0"/>
        <v>-471049</v>
      </c>
      <c r="H24" s="241"/>
    </row>
    <row r="25" spans="1:8" ht="12.75" customHeight="1">
      <c r="A25" s="121"/>
      <c r="B25" s="123" t="str">
        <f>'[4]4302.030103'!$F$14</f>
        <v>ANÁLISIS:  4302.030103  GRADOS Y TITULOS</v>
      </c>
      <c r="C25" s="257">
        <f>-'[4]4302.030103'!$H$30</f>
        <v>262078</v>
      </c>
      <c r="D25" s="123"/>
      <c r="E25" s="133">
        <v>327137</v>
      </c>
      <c r="F25" s="123"/>
      <c r="G25" s="133">
        <f t="shared" si="0"/>
        <v>-65059</v>
      </c>
      <c r="H25" s="241"/>
    </row>
    <row r="26" spans="1:8" ht="12.75" customHeight="1">
      <c r="A26" s="121"/>
      <c r="B26" s="123" t="str">
        <f>'[4]4302.030104'!$F$14</f>
        <v>ANÁLISIS:  4302.030104  CONSTANCIAS Y CERTIFICADOS</v>
      </c>
      <c r="C26" s="257">
        <f>-'[4]4302.030104'!$H$30</f>
        <v>340266.38</v>
      </c>
      <c r="D26" s="123"/>
      <c r="E26" s="133">
        <v>300923.74</v>
      </c>
      <c r="F26" s="123"/>
      <c r="G26" s="133">
        <f t="shared" si="0"/>
        <v>39342.640000000014</v>
      </c>
      <c r="H26" s="241"/>
    </row>
    <row r="27" spans="1:8" ht="12.75" customHeight="1">
      <c r="A27" s="121"/>
      <c r="B27" s="123" t="str">
        <f>'[4]4302.030105'!$F$14</f>
        <v>ANÁLISIS:  4302.030105  DERECHOS DE INSCRIPCIÓN</v>
      </c>
      <c r="C27" s="257">
        <f>-'[4]4302.030105'!$H$30</f>
        <v>31461</v>
      </c>
      <c r="D27" s="123"/>
      <c r="E27" s="133">
        <v>50831</v>
      </c>
      <c r="F27" s="123"/>
      <c r="G27" s="133">
        <f t="shared" si="0"/>
        <v>-19370</v>
      </c>
      <c r="H27" s="241"/>
    </row>
    <row r="28" spans="1:8" ht="12.75" customHeight="1">
      <c r="A28" s="121"/>
      <c r="B28" s="123" t="str">
        <f>'[4]4302.030106'!$F$14</f>
        <v>ANÁLISIS:  4302.030106  PENSIÓN DE ENSEÑANZA</v>
      </c>
      <c r="C28" s="257">
        <f>-'[4]4302.030106'!$H$30</f>
        <v>488933.62</v>
      </c>
      <c r="D28" s="123"/>
      <c r="E28" s="133">
        <v>431750.14</v>
      </c>
      <c r="F28" s="123"/>
      <c r="G28" s="133">
        <f t="shared" si="0"/>
        <v>57183.47999999998</v>
      </c>
      <c r="H28" s="241"/>
    </row>
    <row r="29" spans="1:8" ht="12.75" customHeight="1">
      <c r="A29" s="121"/>
      <c r="B29" s="123" t="str">
        <f>'[4]4302.030107'!$F$14</f>
        <v>ANÁLISIS:  4302.030107  MATRÍCULAS</v>
      </c>
      <c r="C29" s="257">
        <f>-'[4]4302.030107'!$H$30</f>
        <v>398101</v>
      </c>
      <c r="D29" s="123"/>
      <c r="E29" s="133">
        <v>315915.88</v>
      </c>
      <c r="F29" s="123"/>
      <c r="G29" s="133">
        <f t="shared" si="0"/>
        <v>82185.12</v>
      </c>
      <c r="H29" s="241"/>
    </row>
    <row r="30" spans="1:8" ht="12.75" customHeight="1">
      <c r="A30" s="121"/>
      <c r="B30" s="123" t="str">
        <f>'[4]4302.030108'!$F$14</f>
        <v>ANÁLISIS:  4302.030108  TRASLADOS Y CONVALIDACIONES</v>
      </c>
      <c r="C30" s="257">
        <f>-'[4]4302.030108'!$H$30</f>
        <v>14194</v>
      </c>
      <c r="D30" s="123"/>
      <c r="E30" s="133">
        <v>11045</v>
      </c>
      <c r="F30" s="123"/>
      <c r="G30" s="133">
        <f t="shared" si="0"/>
        <v>3149</v>
      </c>
      <c r="H30" s="241"/>
    </row>
    <row r="31" spans="1:8" ht="12.75" customHeight="1">
      <c r="A31" s="121"/>
      <c r="B31" s="123" t="str">
        <f>'[4]4302.030109'!$F$14</f>
        <v>ANÁLISIS:  4302.030109  DERECHOS UNIVERSITARIOS</v>
      </c>
      <c r="C31" s="257">
        <f>-'[4]4302.030109'!$H$30</f>
        <v>459462.41000000003</v>
      </c>
      <c r="D31" s="123"/>
      <c r="E31" s="133">
        <v>342264</v>
      </c>
      <c r="F31" s="123"/>
      <c r="G31" s="133">
        <f t="shared" si="0"/>
        <v>117198.41000000003</v>
      </c>
      <c r="H31" s="241"/>
    </row>
    <row r="32" spans="1:8" ht="12.75" customHeight="1">
      <c r="A32" s="121"/>
      <c r="B32" s="123" t="str">
        <f>'[4]4302.030199'!$F$14</f>
        <v>ANÁLISIS:  4302.030199  OTROS DERECHOS ADMINISTRATIVO</v>
      </c>
      <c r="C32" s="257">
        <f>-'[4]4302.030199'!$H$30:$H$30</f>
        <v>827758.74</v>
      </c>
      <c r="D32" s="123"/>
      <c r="E32" s="133">
        <v>657354.47</v>
      </c>
      <c r="F32" s="123"/>
      <c r="G32" s="133">
        <f t="shared" si="0"/>
        <v>170404.27000000002</v>
      </c>
      <c r="H32" s="241"/>
    </row>
    <row r="33" spans="1:8" ht="12.75" customHeight="1">
      <c r="A33" s="121"/>
      <c r="B33" s="123" t="str">
        <f>'[4]4302.1101'!$F$13</f>
        <v>ANÁLISIS:  4302.1101  DEVOLUCIONES DE DERECHOS ADMINISTRATIVOS</v>
      </c>
      <c r="C33" s="257">
        <f>-'[4]4302.1101'!$G$30</f>
        <v>-6015.37</v>
      </c>
      <c r="D33" s="123"/>
      <c r="E33" s="133">
        <v>0</v>
      </c>
      <c r="F33" s="123"/>
      <c r="G33" s="133">
        <f t="shared" si="0"/>
        <v>-6015.37</v>
      </c>
      <c r="H33" s="241"/>
    </row>
    <row r="34" spans="1:8" ht="12.75" customHeight="1">
      <c r="A34" s="121"/>
      <c r="B34" s="124" t="str">
        <f>'[4]4303.030101'!$F$14</f>
        <v>ANÁLISIS:  4303.030101  ENSEÑANZA EN CENTRO PREUNIVERSITARIO</v>
      </c>
      <c r="C34" s="257">
        <f>-'[4]4303.030101'!$H$30</f>
        <v>768865.5</v>
      </c>
      <c r="D34" s="124"/>
      <c r="E34" s="133">
        <v>743253.5</v>
      </c>
      <c r="F34" s="124"/>
      <c r="G34" s="133">
        <f t="shared" si="0"/>
        <v>25612</v>
      </c>
      <c r="H34" s="241"/>
    </row>
    <row r="35" spans="1:8" ht="12.75">
      <c r="A35" s="121"/>
      <c r="B35" s="123" t="str">
        <f>'[4]4303.030102'!$F$14</f>
        <v>ANÁLISIS:  4303.030102  SERVICIO DE CAPACITACIÓN</v>
      </c>
      <c r="C35" s="257">
        <f>-'[4]4303.030102'!$H$30</f>
        <v>4331810.54</v>
      </c>
      <c r="D35" s="123"/>
      <c r="E35" s="133">
        <v>4049953.49</v>
      </c>
      <c r="F35" s="123"/>
      <c r="G35" s="133">
        <f t="shared" si="0"/>
        <v>281857.0499999998</v>
      </c>
      <c r="H35" s="241"/>
    </row>
    <row r="36" spans="1:8" ht="12.75">
      <c r="A36" s="121"/>
      <c r="B36" s="123" t="str">
        <f>'[4]4303.030103'!$F$14</f>
        <v>ANÁLISIS:  4303.030103  PENSIÓN DE ENSEÑANZA</v>
      </c>
      <c r="C36" s="257">
        <f>-'[4]4303.030103'!$H$30</f>
        <v>975726.09</v>
      </c>
      <c r="D36" s="123"/>
      <c r="E36" s="133">
        <v>1200962.07</v>
      </c>
      <c r="F36" s="123"/>
      <c r="G36" s="133">
        <f t="shared" si="0"/>
        <v>-225235.9800000001</v>
      </c>
      <c r="H36" s="241"/>
    </row>
    <row r="37" spans="1:8" ht="12.75">
      <c r="A37" s="121"/>
      <c r="B37" s="123" t="s">
        <v>297</v>
      </c>
      <c r="C37" s="257">
        <f>-'[4]4303.030104'!$H$30</f>
        <v>2406</v>
      </c>
      <c r="D37" s="123"/>
      <c r="E37" s="133">
        <v>1170</v>
      </c>
      <c r="F37" s="123"/>
      <c r="G37" s="133">
        <f t="shared" si="0"/>
        <v>1236</v>
      </c>
      <c r="H37" s="241"/>
    </row>
    <row r="38" spans="1:8" ht="12.75">
      <c r="A38" s="121"/>
      <c r="B38" s="125" t="str">
        <f>'[4]4303.030105'!$F$14</f>
        <v>ANÁLISIS:  4303.030105  SERVICIOS ACADÉMICOS</v>
      </c>
      <c r="C38" s="257">
        <f>-'[4]4303.030105'!$H$30</f>
        <v>1425724.15</v>
      </c>
      <c r="D38" s="125"/>
      <c r="E38" s="133">
        <v>1468706.5</v>
      </c>
      <c r="F38" s="125"/>
      <c r="G38" s="133">
        <f t="shared" si="0"/>
        <v>-42982.35000000009</v>
      </c>
      <c r="H38" s="241"/>
    </row>
    <row r="39" spans="1:8" ht="12.75">
      <c r="A39" s="121"/>
      <c r="B39" s="125" t="str">
        <f>'[4]4303.030199'!$F$14</f>
        <v>ANÁLISIS:  4303.030199  OTROS SERVICIOS DE EDUCACIÓN</v>
      </c>
      <c r="C39" s="257">
        <f>-'[4]4303.030199'!$H$30</f>
        <v>2116</v>
      </c>
      <c r="D39" s="125"/>
      <c r="E39" s="133">
        <v>1138</v>
      </c>
      <c r="F39" s="125"/>
      <c r="G39" s="133">
        <f t="shared" si="0"/>
        <v>978</v>
      </c>
      <c r="H39" s="241"/>
    </row>
    <row r="40" spans="1:8" ht="12.75">
      <c r="A40" s="121"/>
      <c r="B40" s="123" t="str">
        <f>'[4]4303.030601'!$F$14</f>
        <v>ANÁLISIS:  4303.030201  VACACIONES UTILES</v>
      </c>
      <c r="C40" s="257">
        <f>-'[4]4303.030601'!$H$30</f>
        <v>391</v>
      </c>
      <c r="D40" s="123"/>
      <c r="E40" s="133">
        <v>655</v>
      </c>
      <c r="F40" s="123"/>
      <c r="G40" s="133">
        <f t="shared" si="0"/>
        <v>-264</v>
      </c>
      <c r="H40" s="241"/>
    </row>
    <row r="41" spans="1:8" ht="12.75">
      <c r="A41" s="121"/>
      <c r="B41" s="123" t="str">
        <f>'[4]4303.040101'!$F$14</f>
        <v>ANÁLISIS:  4303.040101  ATENCIÓN MÉDICA</v>
      </c>
      <c r="C41" s="257">
        <f>-'[4]4303.040101'!$H$30</f>
        <v>88928.1</v>
      </c>
      <c r="D41" s="123"/>
      <c r="E41" s="133">
        <v>26643</v>
      </c>
      <c r="F41" s="123"/>
      <c r="G41" s="133">
        <f t="shared" si="0"/>
        <v>62285.100000000006</v>
      </c>
      <c r="H41" s="241"/>
    </row>
    <row r="42" spans="1:8" ht="12.75">
      <c r="A42" s="121"/>
      <c r="B42" s="123" t="str">
        <f>'[4]4303.040199'!$F$14</f>
        <v>ANÁLISIS:  4303.040199  OTROS SERVICIOS MÉDICOS - ASISTENCIALES</v>
      </c>
      <c r="C42" s="257">
        <f>-'[4]4303.040199'!$H$30</f>
        <v>362694</v>
      </c>
      <c r="D42" s="123"/>
      <c r="E42" s="133">
        <v>313646</v>
      </c>
      <c r="F42" s="123"/>
      <c r="G42" s="133">
        <f t="shared" si="0"/>
        <v>49048</v>
      </c>
      <c r="H42" s="241"/>
    </row>
    <row r="43" spans="1:8" ht="12.75">
      <c r="A43" s="121"/>
      <c r="B43" s="123" t="str">
        <f>'[4]4303.040201'!$F$14</f>
        <v>ANÁLISIS:  4303.040201  EXÁMENES DE LABORATORIO</v>
      </c>
      <c r="C43" s="257">
        <f>-'[4]4303.040201'!$H$30</f>
        <v>134309</v>
      </c>
      <c r="D43" s="123"/>
      <c r="E43" s="133">
        <v>130546</v>
      </c>
      <c r="F43" s="123"/>
      <c r="G43" s="133">
        <f t="shared" si="0"/>
        <v>3763</v>
      </c>
      <c r="H43" s="241"/>
    </row>
    <row r="44" spans="1:8" ht="12.75">
      <c r="A44" s="121"/>
      <c r="B44" s="123" t="str">
        <f>'[4]4303.050399'!$F$14</f>
        <v>ANÁLISIS:  4303.050399  OTROS ALQUILERES</v>
      </c>
      <c r="C44" s="257">
        <f>-'[4]4303.050399'!$H$30</f>
        <v>45221.450000000004</v>
      </c>
      <c r="D44" s="123"/>
      <c r="E44" s="133">
        <v>185004.42</v>
      </c>
      <c r="F44" s="123"/>
      <c r="G44" s="133">
        <f t="shared" si="0"/>
        <v>-139782.97</v>
      </c>
      <c r="H44" s="241"/>
    </row>
    <row r="45" spans="1:8" ht="12.75">
      <c r="A45" s="121"/>
      <c r="B45" s="123" t="str">
        <f>'[4]4303.090203'!$F$14</f>
        <v>ANÁLISIS:  4303.090203  SERVICIOS DE INVESTIGACIÓN Y DESARROLLO</v>
      </c>
      <c r="C45" s="257">
        <f>-'[4]4303.090203'!$H$30</f>
        <v>61021.29</v>
      </c>
      <c r="D45" s="123"/>
      <c r="E45" s="133">
        <v>37448.1</v>
      </c>
      <c r="F45" s="123"/>
      <c r="G45" s="133">
        <f t="shared" si="0"/>
        <v>23573.190000000002</v>
      </c>
      <c r="H45" s="241"/>
    </row>
    <row r="46" spans="1:8" ht="12.75">
      <c r="A46" s="121"/>
      <c r="B46" s="123" t="str">
        <f>'[4]4303.090205'!$F$14</f>
        <v>ANÁLISIS:  4303.090205  SERVICIOS DE COMEDOR Y CAFETERÍA</v>
      </c>
      <c r="C46" s="266">
        <f>-'[4]4303.090205'!$H$30</f>
        <v>93254</v>
      </c>
      <c r="D46" s="123"/>
      <c r="E46" s="136">
        <v>76732</v>
      </c>
      <c r="F46" s="123"/>
      <c r="G46" s="133">
        <f t="shared" si="0"/>
        <v>16522</v>
      </c>
      <c r="H46" s="241"/>
    </row>
    <row r="47" spans="1:21" ht="15">
      <c r="A47" s="121"/>
      <c r="B47" s="126" t="s">
        <v>101</v>
      </c>
      <c r="C47" s="245">
        <f>SUM(C14:C46)</f>
        <v>12034684.29</v>
      </c>
      <c r="D47" s="126"/>
      <c r="E47" s="245">
        <f>SUM(E14:E46)</f>
        <v>12074145.16</v>
      </c>
      <c r="F47" s="126"/>
      <c r="G47" s="245">
        <f>SUM(G14:G46)</f>
        <v>-39460.87000000029</v>
      </c>
      <c r="H47" s="242"/>
      <c r="R47" s="237"/>
      <c r="S47" s="238"/>
      <c r="U47" s="86"/>
    </row>
    <row r="48" spans="1:8" ht="12.75">
      <c r="A48" s="121"/>
      <c r="B48" s="123"/>
      <c r="C48" s="257"/>
      <c r="D48" s="123"/>
      <c r="E48" s="133"/>
      <c r="F48" s="123"/>
      <c r="G48" s="133"/>
      <c r="H48" s="241"/>
    </row>
    <row r="49" spans="1:8" ht="12.75">
      <c r="A49" s="121" t="s">
        <v>322</v>
      </c>
      <c r="B49" s="122"/>
      <c r="C49" s="257"/>
      <c r="D49" s="122"/>
      <c r="E49" s="133"/>
      <c r="F49" s="122"/>
      <c r="G49" s="133"/>
      <c r="H49" s="241"/>
    </row>
    <row r="50" spans="1:8" ht="12.75">
      <c r="A50" s="127"/>
      <c r="B50" s="128" t="str">
        <f>'[4]4401.010202'!$F$14</f>
        <v>ANÁLISIS:  4401.010202  OTROS ORGANISMOS</v>
      </c>
      <c r="C50" s="257">
        <v>0</v>
      </c>
      <c r="D50" s="128"/>
      <c r="E50" s="282">
        <v>84015</v>
      </c>
      <c r="F50" s="128"/>
      <c r="G50" s="133">
        <f>C50-E50</f>
        <v>-84015</v>
      </c>
      <c r="H50" s="241"/>
    </row>
    <row r="51" spans="1:8" ht="12.75">
      <c r="A51" s="127"/>
      <c r="B51" s="129" t="str">
        <f>'[4]4402.01'!$F$12</f>
        <v>ANÁLISIS:  4402.01:  TRASPASOS DEL TESORO PÚBLICO</v>
      </c>
      <c r="C51" s="257">
        <f>'[4]4402.01'!$H$30</f>
        <v>35702670.13</v>
      </c>
      <c r="D51" s="129"/>
      <c r="E51" s="283">
        <v>33326343.93</v>
      </c>
      <c r="F51" s="129"/>
      <c r="G51" s="133">
        <f>C51-E51</f>
        <v>2376326.200000003</v>
      </c>
      <c r="H51" s="241"/>
    </row>
    <row r="52" spans="1:8" ht="12.75">
      <c r="A52" s="127"/>
      <c r="B52" s="129" t="str">
        <f>'[4]4402.030102'!$F$14</f>
        <v>ANÁLISIS:  4402.030102  SOBRECANON PETROLERO</v>
      </c>
      <c r="C52" s="257">
        <f>'[4]4402.030102'!$H$30</f>
        <v>6516541.34</v>
      </c>
      <c r="D52" s="129"/>
      <c r="E52" s="283">
        <v>1667163.99</v>
      </c>
      <c r="F52" s="129"/>
      <c r="G52" s="133">
        <f>C52-E52</f>
        <v>4849377.35</v>
      </c>
      <c r="H52" s="241"/>
    </row>
    <row r="53" spans="1:10" ht="15">
      <c r="A53" s="127"/>
      <c r="B53" s="126" t="s">
        <v>100</v>
      </c>
      <c r="C53" s="245">
        <f>SUM(C50:C52)</f>
        <v>42219211.47</v>
      </c>
      <c r="D53" s="126"/>
      <c r="E53" s="245">
        <f>SUM(E50:E52)</f>
        <v>35077522.92</v>
      </c>
      <c r="F53" s="126"/>
      <c r="G53" s="245">
        <f>SUM(G50:G52)</f>
        <v>7141688.550000003</v>
      </c>
      <c r="H53" s="241"/>
      <c r="I53">
        <v>23913254.67</v>
      </c>
      <c r="J53" s="86">
        <f>I53-E53</f>
        <v>-11164268.25</v>
      </c>
    </row>
    <row r="54" spans="1:8" ht="12.75">
      <c r="A54" s="127"/>
      <c r="B54" s="122"/>
      <c r="C54" s="257"/>
      <c r="D54" s="122"/>
      <c r="E54" s="133"/>
      <c r="F54" s="122"/>
      <c r="G54" s="133"/>
      <c r="H54" s="241"/>
    </row>
    <row r="55" spans="1:8" ht="12.75">
      <c r="A55" s="121" t="str">
        <f>'[5]FE-SP'!$C$19</f>
        <v>Otros (Nota)</v>
      </c>
      <c r="B55" s="122"/>
      <c r="C55" s="257"/>
      <c r="D55" s="122"/>
      <c r="E55" s="133"/>
      <c r="F55" s="122"/>
      <c r="G55" s="133"/>
      <c r="H55" s="241"/>
    </row>
    <row r="56" spans="1:8" ht="12.75">
      <c r="A56" s="127"/>
      <c r="B56" s="129" t="s">
        <v>311</v>
      </c>
      <c r="C56" s="257">
        <f>'[8]F-4'!$D$19</f>
        <v>1433831.91</v>
      </c>
      <c r="D56" s="129"/>
      <c r="E56" s="133">
        <v>1950990.46</v>
      </c>
      <c r="F56" s="129"/>
      <c r="G56" s="133">
        <f>C56-E56</f>
        <v>-517158.55000000005</v>
      </c>
      <c r="H56" s="241"/>
    </row>
    <row r="57" spans="1:8" ht="15">
      <c r="A57" s="127"/>
      <c r="B57" s="126" t="s">
        <v>129</v>
      </c>
      <c r="C57" s="247">
        <f>SUM(C56:C56)</f>
        <v>1433831.91</v>
      </c>
      <c r="D57" s="126"/>
      <c r="E57" s="247">
        <f>SUM(E56:E56)</f>
        <v>1950990.46</v>
      </c>
      <c r="F57" s="126"/>
      <c r="G57" s="247">
        <f>SUM(G56:G56)</f>
        <v>-517158.55000000005</v>
      </c>
      <c r="H57" s="241"/>
    </row>
    <row r="58" spans="1:8" ht="15">
      <c r="A58" s="127"/>
      <c r="B58" s="126" t="s">
        <v>313</v>
      </c>
      <c r="C58" s="247">
        <f>C47+C53+C57</f>
        <v>55687727.669999994</v>
      </c>
      <c r="D58" s="126"/>
      <c r="E58" s="247">
        <f>E47+E53+E57</f>
        <v>49102658.54</v>
      </c>
      <c r="F58" s="126"/>
      <c r="G58" s="247">
        <f>G47+G53+G57</f>
        <v>6585069.130000003</v>
      </c>
      <c r="H58" s="241"/>
    </row>
    <row r="59" spans="1:8" ht="5.25" customHeight="1" thickBot="1">
      <c r="A59" s="127"/>
      <c r="B59" s="122"/>
      <c r="C59" s="267"/>
      <c r="D59" s="122"/>
      <c r="E59" s="246"/>
      <c r="F59" s="122"/>
      <c r="G59" s="246"/>
      <c r="H59" s="241"/>
    </row>
    <row r="60" spans="1:8" ht="13.5" thickTop="1">
      <c r="A60" s="274"/>
      <c r="B60" s="278"/>
      <c r="C60" s="276"/>
      <c r="D60" s="278"/>
      <c r="E60" s="277"/>
      <c r="F60" s="278"/>
      <c r="G60" s="277"/>
      <c r="H60" s="279"/>
    </row>
    <row r="61" spans="1:8" ht="12.75">
      <c r="A61" s="121" t="s">
        <v>113</v>
      </c>
      <c r="B61" s="122"/>
      <c r="C61" s="257"/>
      <c r="D61" s="122"/>
      <c r="E61" s="133"/>
      <c r="F61" s="122"/>
      <c r="G61" s="133"/>
      <c r="H61" s="241"/>
    </row>
    <row r="62" spans="1:8" ht="12.75">
      <c r="A62" s="121" t="str">
        <f>'[5]FE-SP'!$C$22</f>
        <v>Pago a Proveedores de Bienes y Servicios (Nota)</v>
      </c>
      <c r="B62" s="122"/>
      <c r="C62" s="257"/>
      <c r="D62" s="122"/>
      <c r="E62" s="133"/>
      <c r="F62" s="122"/>
      <c r="G62" s="133"/>
      <c r="H62" s="241"/>
    </row>
    <row r="63" spans="1:8" ht="12.75">
      <c r="A63" s="127"/>
      <c r="B63" s="147" t="s">
        <v>132</v>
      </c>
      <c r="C63" s="257"/>
      <c r="D63" s="147"/>
      <c r="E63" s="133"/>
      <c r="F63" s="147"/>
      <c r="G63" s="133"/>
      <c r="H63" s="241"/>
    </row>
    <row r="64" spans="1:8" ht="12.75">
      <c r="A64" s="127"/>
      <c r="B64" s="129" t="str">
        <f>'[6]5301.0101'!$F$13</f>
        <v>ANALISIS:  5301.0101  ALIMENTOS Y BEBIDAS PARA CONSUMO HUMANO</v>
      </c>
      <c r="C64" s="257">
        <f>-'[6]5301.0101'!$H$30</f>
        <v>-2035231.94</v>
      </c>
      <c r="D64" s="129"/>
      <c r="E64" s="133">
        <v>-3632609.22</v>
      </c>
      <c r="F64" s="129"/>
      <c r="G64" s="133">
        <f aca="true" t="shared" si="1" ref="G64:G127">C64-E64</f>
        <v>1597377.2800000003</v>
      </c>
      <c r="H64" s="241"/>
    </row>
    <row r="65" spans="1:8" ht="12.75">
      <c r="A65" s="127"/>
      <c r="B65" s="129" t="str">
        <f>'[6]5301.0102'!$F$13</f>
        <v>ANALISIS:  5301.0102  ALIMENTOS Y BEBIDAS PARA CONSUMO ANIMAL</v>
      </c>
      <c r="C65" s="257">
        <f>-'[6]5301.0102'!$H$30</f>
        <v>-70823.8</v>
      </c>
      <c r="D65" s="129"/>
      <c r="E65" s="133">
        <v>-40998</v>
      </c>
      <c r="F65" s="129"/>
      <c r="G65" s="133">
        <f t="shared" si="1"/>
        <v>-29825.800000000003</v>
      </c>
      <c r="H65" s="241"/>
    </row>
    <row r="66" spans="1:8" ht="12.75">
      <c r="A66" s="127"/>
      <c r="B66" s="129" t="str">
        <f>'[6]5301.020101'!$F$14</f>
        <v>ANALISIS:  5301.020101  VESTUARIOS, ACCESORIOS Y PRENDAS DIVERSAS</v>
      </c>
      <c r="C66" s="257">
        <f>-'[6]5301.020101'!$H$30</f>
        <v>-57144</v>
      </c>
      <c r="D66" s="129"/>
      <c r="E66" s="133">
        <v>-54675</v>
      </c>
      <c r="F66" s="129"/>
      <c r="G66" s="133">
        <f t="shared" si="1"/>
        <v>-2469</v>
      </c>
      <c r="H66" s="241"/>
    </row>
    <row r="67" spans="1:8" ht="12.75">
      <c r="A67" s="127"/>
      <c r="B67" s="129" t="s">
        <v>298</v>
      </c>
      <c r="C67" s="257">
        <f>-'[6]5301.020102'!$H$30</f>
        <v>0</v>
      </c>
      <c r="D67" s="129"/>
      <c r="E67" s="133">
        <v>-3027</v>
      </c>
      <c r="F67" s="129"/>
      <c r="G67" s="133">
        <f t="shared" si="1"/>
        <v>3027</v>
      </c>
      <c r="H67" s="241"/>
    </row>
    <row r="68" spans="1:8" ht="12.75">
      <c r="A68" s="127"/>
      <c r="B68" s="129" t="str">
        <f>'[6]5301.0301'!$F$13</f>
        <v>ANALISIS:  5301.0301  COMBUSTIBLES Y CARBURANTES</v>
      </c>
      <c r="C68" s="257">
        <f>-'[6]5301.0301'!$H$30</f>
        <v>-411895.39</v>
      </c>
      <c r="D68" s="129"/>
      <c r="E68" s="133">
        <v>-316617.08</v>
      </c>
      <c r="F68" s="129"/>
      <c r="G68" s="133">
        <f t="shared" si="1"/>
        <v>-95278.31</v>
      </c>
      <c r="H68" s="241"/>
    </row>
    <row r="69" spans="1:8" ht="12.75">
      <c r="A69" s="127"/>
      <c r="B69" s="129" t="str">
        <f>'[6]5301.0302'!$F$13</f>
        <v>ANALISIS:  5301.0302  GASES</v>
      </c>
      <c r="C69" s="257">
        <f>-'[6]5301.0302'!$H$30</f>
        <v>-23230.64</v>
      </c>
      <c r="D69" s="129"/>
      <c r="E69" s="133">
        <v>-19689.36</v>
      </c>
      <c r="F69" s="129"/>
      <c r="G69" s="133">
        <f t="shared" si="1"/>
        <v>-3541.279999999999</v>
      </c>
      <c r="H69" s="241"/>
    </row>
    <row r="70" spans="1:8" ht="12.75">
      <c r="A70" s="127"/>
      <c r="B70" s="129" t="str">
        <f>'[6]5301.0303'!$F$13</f>
        <v>ANALISIS:  5301.0303  LUBRICANTES, GRASAS Y AFINES</v>
      </c>
      <c r="C70" s="257">
        <f>-'[6]5301.0303'!$H$30</f>
        <v>-20980.62</v>
      </c>
      <c r="D70" s="129"/>
      <c r="E70" s="133">
        <v>-28257.31</v>
      </c>
      <c r="F70" s="129"/>
      <c r="G70" s="133">
        <f t="shared" si="1"/>
        <v>7276.690000000002</v>
      </c>
      <c r="H70" s="241"/>
    </row>
    <row r="71" spans="1:8" ht="12.75">
      <c r="A71" s="127"/>
      <c r="B71" s="129" t="str">
        <f>'[6]5301.050101'!$F$14</f>
        <v>ANALISIS:  5301.050101  REPUESTOS Y ACCESORIOS</v>
      </c>
      <c r="C71" s="257">
        <f>-'[6]5301.050101'!$H$30</f>
        <v>-675522.0900000001</v>
      </c>
      <c r="D71" s="129"/>
      <c r="E71" s="133">
        <v>-632643.48</v>
      </c>
      <c r="F71" s="129"/>
      <c r="G71" s="133">
        <f t="shared" si="1"/>
        <v>-42878.6100000001</v>
      </c>
      <c r="H71" s="241"/>
    </row>
    <row r="72" spans="1:8" ht="12.75">
      <c r="A72" s="127"/>
      <c r="B72" s="129" t="str">
        <f>'[6]5301.050102'!$F$14</f>
        <v>ANALISIS:  5301.050102  PAPELERÍA EN GENERAL, ÚTILES Y MATERIALES DE OFICINA</v>
      </c>
      <c r="C72" s="257">
        <f>-'[6]5301.050102'!$H$30</f>
        <v>-597937.18</v>
      </c>
      <c r="D72" s="129"/>
      <c r="E72" s="133">
        <v>-806734.91</v>
      </c>
      <c r="F72" s="129"/>
      <c r="G72" s="133">
        <f t="shared" si="1"/>
        <v>208797.72999999998</v>
      </c>
      <c r="H72" s="241"/>
    </row>
    <row r="73" spans="1:8" ht="12.75">
      <c r="A73" s="127"/>
      <c r="B73" s="129" t="str">
        <f>'[6]5301.050201'!$F$14</f>
        <v>ANALISIS:  5301.050201  AGROPECUARIO, GANADERIA Y DE JARDINERÍA</v>
      </c>
      <c r="C73" s="257">
        <f>-'[6]5301.050201'!$H$30</f>
        <v>-2629.25</v>
      </c>
      <c r="D73" s="129"/>
      <c r="E73" s="133">
        <v>-3211</v>
      </c>
      <c r="F73" s="129"/>
      <c r="G73" s="133">
        <f t="shared" si="1"/>
        <v>581.75</v>
      </c>
      <c r="H73" s="241"/>
    </row>
    <row r="74" spans="1:8" ht="12.75">
      <c r="A74" s="127"/>
      <c r="B74" s="129" t="str">
        <f>'[6]5301.050301'!$G$14</f>
        <v>ANALISIS:  5301.050301  ASEO, LIMPIEZA Y TOCADOR</v>
      </c>
      <c r="C74" s="257">
        <f>-'[6]5301.050301'!$H$30</f>
        <v>-322930.3</v>
      </c>
      <c r="D74" s="129"/>
      <c r="E74" s="133">
        <v>-371436.9</v>
      </c>
      <c r="F74" s="129"/>
      <c r="G74" s="133">
        <f t="shared" si="1"/>
        <v>48506.600000000035</v>
      </c>
      <c r="H74" s="241"/>
    </row>
    <row r="75" spans="1:8" ht="12.75">
      <c r="A75" s="127"/>
      <c r="B75" s="129" t="str">
        <f>'[6]5301.050302'!$F$14</f>
        <v>ANALISIS:  5301.050302  DE COCINA, COMEDOR Y CAFETERÍA</v>
      </c>
      <c r="C75" s="257">
        <f>-'[6]5301.050302'!$H$30</f>
        <v>-26937.6</v>
      </c>
      <c r="D75" s="129"/>
      <c r="E75" s="133">
        <v>-7442.8</v>
      </c>
      <c r="F75" s="129"/>
      <c r="G75" s="133">
        <f t="shared" si="1"/>
        <v>-19494.8</v>
      </c>
      <c r="H75" s="241"/>
    </row>
    <row r="76" spans="1:8" ht="12.75">
      <c r="A76" s="127"/>
      <c r="B76" s="129" t="str">
        <f>'[6]5301.050401'!$F$14</f>
        <v>ANALISIS:  5301.050401  ELECTRICIDAD, ILUMINACIÓN Y ELECTRÓNICA</v>
      </c>
      <c r="C76" s="257">
        <f>-'[6]5301.050401'!$H$30</f>
        <v>-196765.44999999998</v>
      </c>
      <c r="D76" s="129"/>
      <c r="E76" s="133">
        <v>-108698.39</v>
      </c>
      <c r="F76" s="129"/>
      <c r="G76" s="133">
        <f t="shared" si="1"/>
        <v>-88067.05999999998</v>
      </c>
      <c r="H76" s="241"/>
    </row>
    <row r="77" spans="1:8" ht="12.75">
      <c r="A77" s="127"/>
      <c r="B77" s="129" t="str">
        <f>'[6]5301.059999'!$F$14</f>
        <v>ANALISIS:  5301.059999  OTROS</v>
      </c>
      <c r="C77" s="257">
        <f>-'[6]5301.059999'!$H$30</f>
        <v>-85775.57</v>
      </c>
      <c r="D77" s="129"/>
      <c r="E77" s="133">
        <v>-156396.41</v>
      </c>
      <c r="F77" s="129"/>
      <c r="G77" s="133">
        <f t="shared" si="1"/>
        <v>70620.84</v>
      </c>
      <c r="H77" s="241"/>
    </row>
    <row r="78" spans="1:8" ht="12.75">
      <c r="A78" s="127"/>
      <c r="B78" s="129" t="str">
        <f>'[6]5301.0601'!$F$13</f>
        <v>ANALISIS:  5301.0601  DE VEHÍCULOS</v>
      </c>
      <c r="C78" s="257">
        <f>-'[6]5301.0601'!$H$30</f>
        <v>-53195</v>
      </c>
      <c r="D78" s="129"/>
      <c r="E78" s="133">
        <v>-41188.13</v>
      </c>
      <c r="F78" s="129"/>
      <c r="G78" s="133">
        <f t="shared" si="1"/>
        <v>-12006.870000000003</v>
      </c>
      <c r="H78" s="241"/>
    </row>
    <row r="79" spans="1:8" ht="12.75">
      <c r="A79" s="127"/>
      <c r="B79" s="129" t="str">
        <f>'[6]5301.0602'!$F$13</f>
        <v>ANALISIS:  5301.0602  DE COMUNICACIONES Y TELECOMUNICACIONES</v>
      </c>
      <c r="C79" s="257">
        <f>-'[6]5301.0602'!$H$30</f>
        <v>-720</v>
      </c>
      <c r="D79" s="129"/>
      <c r="E79" s="133"/>
      <c r="F79" s="129"/>
      <c r="G79" s="133">
        <f t="shared" si="1"/>
        <v>-720</v>
      </c>
      <c r="H79" s="241"/>
    </row>
    <row r="80" spans="1:8" ht="12.75">
      <c r="A80" s="127"/>
      <c r="B80" s="129" t="str">
        <f>'[6]5301.0603'!$F$13</f>
        <v>ANALISIS:  5301.0603  DE CONSTRUCCIÓN Y MAQUINAS</v>
      </c>
      <c r="C80" s="257">
        <f>-'[6]5301.0603'!$H$30</f>
        <v>0</v>
      </c>
      <c r="D80" s="129"/>
      <c r="E80" s="133">
        <v>-3220</v>
      </c>
      <c r="F80" s="129"/>
      <c r="G80" s="133">
        <f t="shared" si="1"/>
        <v>3220</v>
      </c>
      <c r="H80" s="241"/>
    </row>
    <row r="81" spans="1:8" ht="12.75">
      <c r="A81" s="127"/>
      <c r="B81" s="128" t="str">
        <f>'[6]5301.0604'!$F$13</f>
        <v>ANALISIS:  5301.0604  DE SEGURIDAD</v>
      </c>
      <c r="C81" s="257">
        <f>-'[6]5301.0604'!$H$30</f>
        <v>-113.5</v>
      </c>
      <c r="D81" s="128"/>
      <c r="E81" s="133">
        <v>-2385</v>
      </c>
      <c r="F81" s="128"/>
      <c r="G81" s="133">
        <f t="shared" si="1"/>
        <v>2271.5</v>
      </c>
      <c r="H81" s="241"/>
    </row>
    <row r="82" spans="1:8" ht="12.75">
      <c r="A82" s="127"/>
      <c r="B82" s="128" t="s">
        <v>299</v>
      </c>
      <c r="C82" s="257">
        <f>-'[6]5301.0699'!$H$30</f>
        <v>-8859</v>
      </c>
      <c r="D82" s="128"/>
      <c r="E82" s="133">
        <v>-3414.05</v>
      </c>
      <c r="F82" s="128"/>
      <c r="G82" s="133">
        <f t="shared" si="1"/>
        <v>-5444.95</v>
      </c>
      <c r="H82" s="241"/>
    </row>
    <row r="83" spans="1:8" ht="12.75">
      <c r="A83" s="127"/>
      <c r="B83" s="129" t="str">
        <f>'[6]5301.0701'!$F$13</f>
        <v>ANALISIS:  5301.0701  ENSERES</v>
      </c>
      <c r="C83" s="257">
        <f>-'[6]5301.0701'!$H$30</f>
        <v>-1880</v>
      </c>
      <c r="D83" s="129"/>
      <c r="E83" s="133">
        <v>-6900</v>
      </c>
      <c r="F83" s="129"/>
      <c r="G83" s="133">
        <f t="shared" si="1"/>
        <v>5020</v>
      </c>
      <c r="H83" s="241"/>
    </row>
    <row r="84" spans="1:8" ht="12.75">
      <c r="A84" s="127"/>
      <c r="B84" s="129" t="str">
        <f>'[6]5301.080102'!$F$13</f>
        <v>ANALISIS:  5301.080102  MEDICAMENTOS</v>
      </c>
      <c r="C84" s="257">
        <f>-'[6]5301.080102'!$H$30</f>
        <v>-51344.14000000001</v>
      </c>
      <c r="D84" s="129"/>
      <c r="E84" s="133">
        <v>-46627.67</v>
      </c>
      <c r="F84" s="129"/>
      <c r="G84" s="133">
        <f t="shared" si="1"/>
        <v>-4716.470000000008</v>
      </c>
      <c r="H84" s="241"/>
    </row>
    <row r="85" spans="1:8" ht="12.75">
      <c r="A85" s="127"/>
      <c r="B85" s="129" t="str">
        <f>'[6]5301.080201'!$F$13</f>
        <v>ANALISIS:  5301.080201  MATERIAL, INSUMOS, INSTRUMENTALES Y ACCESORIOS</v>
      </c>
      <c r="C85" s="257">
        <f>-'[6]5301.080201'!$H$30</f>
        <v>-65103.68</v>
      </c>
      <c r="D85" s="129"/>
      <c r="E85" s="133">
        <v>-132613.09</v>
      </c>
      <c r="F85" s="129"/>
      <c r="G85" s="133">
        <f t="shared" si="1"/>
        <v>67509.41</v>
      </c>
      <c r="H85" s="241"/>
    </row>
    <row r="86" spans="1:8" ht="12.75">
      <c r="A86" s="127"/>
      <c r="B86" s="129" t="str">
        <f>'[6]5301.0901'!$F$13</f>
        <v>ANALISIS:  5301.0901  LIBROS, TEXTOS Y OTROS MATERIALES IMPRESOS</v>
      </c>
      <c r="C86" s="257">
        <f>-'[6]5301.0901'!$H$30</f>
        <v>-181018.47999999998</v>
      </c>
      <c r="D86" s="129"/>
      <c r="E86" s="133">
        <v>-141241.44</v>
      </c>
      <c r="F86" s="129"/>
      <c r="G86" s="133">
        <f t="shared" si="1"/>
        <v>-39777.03999999998</v>
      </c>
      <c r="H86" s="241"/>
    </row>
    <row r="87" spans="1:8" ht="12.75">
      <c r="A87" s="127"/>
      <c r="B87" s="129" t="str">
        <f>'[6]5301.0902'!$F$13</f>
        <v>ANALISIS:  5301.0902  MATERIAL DIDÁCTICO, ACCESORIOS Y ÚTILES DE ENSEÑANZA</v>
      </c>
      <c r="C87" s="257">
        <f>-'[6]5301.0902'!$H$30</f>
        <v>-340052.89</v>
      </c>
      <c r="D87" s="129"/>
      <c r="E87" s="133">
        <v>-61421.11</v>
      </c>
      <c r="F87" s="129"/>
      <c r="G87" s="133">
        <f t="shared" si="1"/>
        <v>-278631.78</v>
      </c>
      <c r="H87" s="241"/>
    </row>
    <row r="88" spans="1:8" ht="12.75">
      <c r="A88" s="127"/>
      <c r="B88" s="129" t="str">
        <f>'[6]5301.0999'!$F$13</f>
        <v>ANALISIS:  5301.0999  OTROS MATERIALES DIVERSOS DE ENSEÑANZA</v>
      </c>
      <c r="C88" s="257">
        <f>-'[6]5301.0999'!$H$30</f>
        <v>-214975.03999999998</v>
      </c>
      <c r="D88" s="129"/>
      <c r="E88" s="133">
        <v>-13990.16</v>
      </c>
      <c r="F88" s="129"/>
      <c r="G88" s="133">
        <f t="shared" si="1"/>
        <v>-200984.87999999998</v>
      </c>
      <c r="H88" s="241"/>
    </row>
    <row r="89" spans="1:8" ht="12.75">
      <c r="A89" s="127"/>
      <c r="B89" s="129" t="str">
        <f>'[6]5301.1001'!$F$13</f>
        <v>ANALISIS:  5301.1001  SUMINISTRO DE USO ZOOTÉCNICO</v>
      </c>
      <c r="C89" s="257">
        <f>-'[6]5301.1001'!$H$30</f>
        <v>0</v>
      </c>
      <c r="D89" s="129"/>
      <c r="E89" s="133">
        <v>-1332</v>
      </c>
      <c r="F89" s="129"/>
      <c r="G89" s="133">
        <f t="shared" si="1"/>
        <v>1332</v>
      </c>
      <c r="H89" s="241"/>
    </row>
    <row r="90" spans="1:8" ht="12.75">
      <c r="A90" s="127"/>
      <c r="B90" s="129" t="str">
        <f>'[6]5301.1004'!$F$13</f>
        <v>ANALISIS:  5301.1004  FERTILIZANTES, INSECTICIDAS, FUNGICIDAS Y SIMILARES</v>
      </c>
      <c r="C90" s="257">
        <f>-'[6]5301.1004'!$H$30</f>
        <v>-3253.5</v>
      </c>
      <c r="D90" s="129"/>
      <c r="E90" s="133">
        <v>-358</v>
      </c>
      <c r="F90" s="129"/>
      <c r="G90" s="133">
        <f t="shared" si="1"/>
        <v>-2895.5</v>
      </c>
      <c r="H90" s="241"/>
    </row>
    <row r="91" spans="1:8" ht="12.75">
      <c r="A91" s="127"/>
      <c r="B91" s="129" t="str">
        <f>'[6]5301.1006'!$F$13</f>
        <v>ANALISIS:  5301.1006  PRODUCTOS FARMACÉUTICOS DE USO ANIMAL</v>
      </c>
      <c r="C91" s="257">
        <f>-'[6]5301.1006'!$H$30</f>
        <v>-5450.5</v>
      </c>
      <c r="D91" s="129"/>
      <c r="E91" s="133">
        <v>-1551</v>
      </c>
      <c r="F91" s="129"/>
      <c r="G91" s="133">
        <f t="shared" si="1"/>
        <v>-3899.5</v>
      </c>
      <c r="H91" s="241"/>
    </row>
    <row r="92" spans="1:8" ht="12.75">
      <c r="A92" s="127"/>
      <c r="B92" s="129" t="str">
        <f>'[6]5301.1101'!$F$13</f>
        <v>ANALISIS:  5301.1101  PARA EDIFICIOS Y ESTRUCTURAS</v>
      </c>
      <c r="C92" s="257">
        <f>-'[6]5301.1101'!$H$30</f>
        <v>-260534.95000000004</v>
      </c>
      <c r="D92" s="129"/>
      <c r="E92" s="133">
        <v>-206952.5</v>
      </c>
      <c r="F92" s="129"/>
      <c r="G92" s="133">
        <f t="shared" si="1"/>
        <v>-53582.45000000004</v>
      </c>
      <c r="H92" s="241"/>
    </row>
    <row r="93" spans="1:8" ht="12.75">
      <c r="A93" s="127"/>
      <c r="B93" s="129" t="str">
        <f>'[6]5301.1102'!$F$13</f>
        <v>ANALISIS:  5301.1102  PARA VEHÍCULOS</v>
      </c>
      <c r="C93" s="257">
        <f>-'[6]5301.1102'!$H$30</f>
        <v>-20923.86</v>
      </c>
      <c r="D93" s="129"/>
      <c r="E93" s="133">
        <v>-52788</v>
      </c>
      <c r="F93" s="129"/>
      <c r="G93" s="133">
        <f t="shared" si="1"/>
        <v>31864.14</v>
      </c>
      <c r="H93" s="241"/>
    </row>
    <row r="94" spans="1:8" ht="12.75">
      <c r="A94" s="127"/>
      <c r="B94" s="129" t="str">
        <f>'[6]5301.1103'!$F$13</f>
        <v>ANALISIS:  5301.1103  PARA MOBILIARIO Y SIMILARES</v>
      </c>
      <c r="C94" s="257">
        <f>-'[6]5301.1103'!$H$30</f>
        <v>0</v>
      </c>
      <c r="D94" s="129"/>
      <c r="E94" s="133">
        <v>-307.1</v>
      </c>
      <c r="F94" s="129"/>
      <c r="G94" s="133">
        <f t="shared" si="1"/>
        <v>307.1</v>
      </c>
      <c r="H94" s="241"/>
    </row>
    <row r="95" spans="1:8" ht="12.75">
      <c r="A95" s="127"/>
      <c r="B95" s="129" t="str">
        <f>'[6]5301.1104'!$F$13</f>
        <v>ANALISIS:  5301.1104  PARA MAQUINARIAS Y EQUIPOS</v>
      </c>
      <c r="C95" s="257">
        <f>-'[6]5301.1104'!$H$30</f>
        <v>-16351.49</v>
      </c>
      <c r="D95" s="129"/>
      <c r="E95" s="133">
        <v>-23372.8</v>
      </c>
      <c r="F95" s="129"/>
      <c r="G95" s="133">
        <f t="shared" si="1"/>
        <v>7021.3099999999995</v>
      </c>
      <c r="H95" s="241"/>
    </row>
    <row r="96" spans="1:8" ht="12.75">
      <c r="A96" s="127"/>
      <c r="B96" s="129" t="str">
        <f>'[6]5301.1105'!$F$13</f>
        <v>ANALISIS:  5301.1105  OTROS MATERIALES DE MANTENIMIENTO</v>
      </c>
      <c r="C96" s="257">
        <f>-'[6]5301.1105'!$H$30</f>
        <v>-9648.4</v>
      </c>
      <c r="D96" s="129"/>
      <c r="E96" s="133">
        <v>-901.6</v>
      </c>
      <c r="F96" s="129"/>
      <c r="G96" s="133">
        <f t="shared" si="1"/>
        <v>-8746.8</v>
      </c>
      <c r="H96" s="241"/>
    </row>
    <row r="97" spans="1:8" ht="12.75">
      <c r="A97" s="127"/>
      <c r="B97" s="129" t="str">
        <f>'[6]5301.1106'!$F$13</f>
        <v>ANALISIS:  5301.1106  MATERIALES DE ACONDICIONAMIENTO</v>
      </c>
      <c r="C97" s="257">
        <f>-'[6]5301.1106'!$H$30</f>
        <v>-1000</v>
      </c>
      <c r="D97" s="129"/>
      <c r="E97" s="133"/>
      <c r="F97" s="129"/>
      <c r="G97" s="133">
        <f t="shared" si="1"/>
        <v>-1000</v>
      </c>
      <c r="H97" s="241"/>
    </row>
    <row r="98" spans="1:8" ht="12.75">
      <c r="A98" s="127"/>
      <c r="B98" s="129" t="str">
        <f>'[6]5301.9901'!$F$13</f>
        <v>ANALISIS:  5301.9901  HERRAMIENTAS</v>
      </c>
      <c r="C98" s="257">
        <f>-'[6]5301.9901'!$H$30</f>
        <v>-3806.4</v>
      </c>
      <c r="D98" s="129"/>
      <c r="E98" s="133">
        <v>-431.2</v>
      </c>
      <c r="F98" s="129"/>
      <c r="G98" s="133">
        <f t="shared" si="1"/>
        <v>-3375.2000000000003</v>
      </c>
      <c r="H98" s="241"/>
    </row>
    <row r="99" spans="1:8" ht="12.75">
      <c r="A99" s="127"/>
      <c r="B99" s="129" t="str">
        <f>'[6]5301.9902'!$F$13</f>
        <v>ANALISIS:  5301.9902  PRODUCTOS QUÍMICOS </v>
      </c>
      <c r="C99" s="257">
        <f>-'[6]5301.9902'!$H$30</f>
        <v>-45150.8</v>
      </c>
      <c r="D99" s="129"/>
      <c r="E99" s="133"/>
      <c r="F99" s="129"/>
      <c r="G99" s="133">
        <f t="shared" si="1"/>
        <v>-45150.8</v>
      </c>
      <c r="H99" s="241"/>
    </row>
    <row r="100" spans="1:8" ht="12.75">
      <c r="A100" s="127"/>
      <c r="B100" s="129" t="str">
        <f>'[6]5301.9903'!$G$13</f>
        <v>ANALISIS:  5301.9903  LIBROS, DIARIOS, REVISTAS Y OTROS BIENES</v>
      </c>
      <c r="C100" s="257">
        <f>-'[6]5301.9903'!$H$30</f>
        <v>-30131.7</v>
      </c>
      <c r="D100" s="129"/>
      <c r="E100" s="133">
        <v>-24231.4</v>
      </c>
      <c r="F100" s="129"/>
      <c r="G100" s="133">
        <f t="shared" si="1"/>
        <v>-5900.299999999999</v>
      </c>
      <c r="H100" s="241"/>
    </row>
    <row r="101" spans="1:8" ht="12.75">
      <c r="A101" s="127"/>
      <c r="B101" s="129" t="str">
        <f>'[6]5301.9904'!$F$13</f>
        <v>ANALISIS:  5301.9904  SIMBOLOS, DISTINTIVOS Y CONDECORACIONES</v>
      </c>
      <c r="C101" s="257">
        <f>-'[6]5301.9904'!$H$30</f>
        <v>-2150</v>
      </c>
      <c r="D101" s="129"/>
      <c r="E101" s="133">
        <v>-6930</v>
      </c>
      <c r="F101" s="129"/>
      <c r="G101" s="133">
        <f t="shared" si="1"/>
        <v>4780</v>
      </c>
      <c r="H101" s="241"/>
    </row>
    <row r="102" spans="1:8" ht="12.75">
      <c r="A102" s="127"/>
      <c r="B102" s="129" t="str">
        <f>'[6]5301.9999'!$F$13</f>
        <v>ANALISIS:  5301.9999  OTROS BIENES</v>
      </c>
      <c r="C102" s="257">
        <f>-'[6]5301.9999'!$H$30</f>
        <v>-229210.75</v>
      </c>
      <c r="D102" s="129"/>
      <c r="E102" s="133">
        <v>-469692.03</v>
      </c>
      <c r="F102" s="129"/>
      <c r="G102" s="133">
        <f t="shared" si="1"/>
        <v>240481.28000000003</v>
      </c>
      <c r="H102" s="279"/>
    </row>
    <row r="103" spans="1:8" ht="12.75">
      <c r="A103" s="127"/>
      <c r="B103" s="129" t="s">
        <v>300</v>
      </c>
      <c r="C103" s="257">
        <f>-'[6]5302.010102'!$H$30</f>
        <v>-2280</v>
      </c>
      <c r="D103" s="129"/>
      <c r="E103" s="133">
        <v>-1278.69</v>
      </c>
      <c r="F103" s="129"/>
      <c r="G103" s="133">
        <f t="shared" si="1"/>
        <v>-1001.31</v>
      </c>
      <c r="H103" s="241"/>
    </row>
    <row r="104" spans="1:8" ht="12.75">
      <c r="A104" s="127"/>
      <c r="B104" s="129" t="s">
        <v>301</v>
      </c>
      <c r="C104" s="257">
        <f>-'[6]5302.010199'!$H$30</f>
        <v>-997.5</v>
      </c>
      <c r="D104" s="129"/>
      <c r="E104" s="133">
        <v>-307.59</v>
      </c>
      <c r="F104" s="129"/>
      <c r="G104" s="133">
        <f t="shared" si="1"/>
        <v>-689.9100000000001</v>
      </c>
      <c r="H104" s="241"/>
    </row>
    <row r="105" spans="1:8" ht="12.75">
      <c r="A105" s="127"/>
      <c r="B105" s="129" t="str">
        <f>'[6]5302.010201'!$F$14</f>
        <v>ANALISIS:  5302.010201  PASAJES Y GASTOS DE TRANSPORTES</v>
      </c>
      <c r="C105" s="257">
        <f>-'[6]5302.010201'!$H$30</f>
        <v>-301180.5</v>
      </c>
      <c r="D105" s="129"/>
      <c r="E105" s="133">
        <v>-547117.33</v>
      </c>
      <c r="F105" s="129"/>
      <c r="G105" s="133">
        <f t="shared" si="1"/>
        <v>245936.82999999996</v>
      </c>
      <c r="H105" s="241"/>
    </row>
    <row r="106" spans="1:8" ht="12.75">
      <c r="A106" s="127"/>
      <c r="B106" s="129" t="str">
        <f>'[6]5302.010202'!$F$14</f>
        <v>ANALISIS:  5302.010202  VIÁTICOS Y ASIGNACIONES POR COMISIÓN DE SERVICIO</v>
      </c>
      <c r="C106" s="257">
        <f>-'[6]5302.010202'!$H$30</f>
        <v>-226065.46999999997</v>
      </c>
      <c r="D106" s="129"/>
      <c r="E106" s="133">
        <v>-152356.14</v>
      </c>
      <c r="F106" s="129"/>
      <c r="G106" s="133">
        <f t="shared" si="1"/>
        <v>-73709.32999999996</v>
      </c>
      <c r="H106" s="241"/>
    </row>
    <row r="107" spans="1:8" ht="12.75">
      <c r="A107" s="127"/>
      <c r="B107" s="129" t="str">
        <f>'[6]5302.010299'!$F$14</f>
        <v>ANALISIS:  5302.010299  OTROS GASTOS</v>
      </c>
      <c r="C107" s="257">
        <f>-'[6]5302.010299'!$H$30</f>
        <v>-560293.9299999999</v>
      </c>
      <c r="D107" s="129"/>
      <c r="E107" s="133">
        <v>-438131.06</v>
      </c>
      <c r="F107" s="129"/>
      <c r="G107" s="133">
        <f t="shared" si="1"/>
        <v>-122162.86999999994</v>
      </c>
      <c r="H107" s="241"/>
    </row>
    <row r="108" spans="1:8" ht="12.75">
      <c r="A108" s="127"/>
      <c r="B108" s="129" t="str">
        <f>'[6]5302.020101'!$F$14</f>
        <v>ANALISIS:  5302.020101  SERVICIO DE SUMINISTRO DE ENERGÍA ELÉCTRICA</v>
      </c>
      <c r="C108" s="257">
        <f>-'[6]5302.020101'!$H$30</f>
        <v>-875014.28</v>
      </c>
      <c r="D108" s="129"/>
      <c r="E108" s="133">
        <v>-964470.98</v>
      </c>
      <c r="F108" s="129"/>
      <c r="G108" s="133">
        <f t="shared" si="1"/>
        <v>89456.69999999995</v>
      </c>
      <c r="H108" s="241"/>
    </row>
    <row r="109" spans="1:8" ht="12.75">
      <c r="A109" s="127"/>
      <c r="B109" s="129" t="str">
        <f>'[6]5302.020102'!$F$14</f>
        <v>ANALISIS:  5302.020102  SERVICIO DE AGUA Y DESAGUE</v>
      </c>
      <c r="C109" s="257">
        <f>-'[6]5302.020102'!$H$30</f>
        <v>-66316.61</v>
      </c>
      <c r="D109" s="129"/>
      <c r="E109" s="133">
        <v>-84524.1</v>
      </c>
      <c r="F109" s="129"/>
      <c r="G109" s="133">
        <f t="shared" si="1"/>
        <v>18207.490000000005</v>
      </c>
      <c r="H109" s="241"/>
    </row>
    <row r="110" spans="1:8" ht="12.75">
      <c r="A110" s="127"/>
      <c r="B110" s="129" t="str">
        <f>'[6]5302.020201'!$F$14</f>
        <v>ANALISIS:  5302.020201  SERVICIO DE TELEFONIA MOVIL</v>
      </c>
      <c r="C110" s="257">
        <f>-'[6]5302.020201'!$H$30</f>
        <v>-100659.19</v>
      </c>
      <c r="D110" s="129"/>
      <c r="E110" s="133">
        <v>-99191.69</v>
      </c>
      <c r="F110" s="129"/>
      <c r="G110" s="133">
        <f t="shared" si="1"/>
        <v>-1467.5</v>
      </c>
      <c r="H110" s="241"/>
    </row>
    <row r="111" spans="1:8" ht="12.75">
      <c r="A111" s="274"/>
      <c r="B111" s="275" t="str">
        <f>'[6]5302.020202'!$F$14</f>
        <v>ANALISIS:  5302.020202  SERVICIO DE TELEFONÍA FIJA</v>
      </c>
      <c r="C111" s="276">
        <f>-'[6]5302.020202'!$H$30</f>
        <v>-292828.37999999995</v>
      </c>
      <c r="D111" s="275"/>
      <c r="E111" s="277">
        <v>-564921.99</v>
      </c>
      <c r="F111" s="275"/>
      <c r="G111" s="277">
        <f t="shared" si="1"/>
        <v>272093.61000000004</v>
      </c>
      <c r="H111" s="279"/>
    </row>
    <row r="112" spans="1:8" ht="12.75">
      <c r="A112" s="127"/>
      <c r="B112" s="129" t="str">
        <f>'[6]5302.020203'!$F$14</f>
        <v>ANALISIS:  5302.020203  SERVICIO DE INTERNET</v>
      </c>
      <c r="C112" s="257">
        <f>-'[6]5302.020203'!$H$30</f>
        <v>-251508.01</v>
      </c>
      <c r="D112" s="129"/>
      <c r="E112" s="133">
        <v>-281393.04</v>
      </c>
      <c r="F112" s="272"/>
      <c r="G112" s="133">
        <f t="shared" si="1"/>
        <v>29885.02999999997</v>
      </c>
      <c r="H112" s="241"/>
    </row>
    <row r="113" spans="1:8" ht="12.75">
      <c r="A113" s="127"/>
      <c r="B113" s="129" t="str">
        <f>'[6]5302.020301'!$F$14</f>
        <v>ANALISIS:  5302.020301  CORREOS Y SERVICIOS DE MENSAJERÍA</v>
      </c>
      <c r="C113" s="257">
        <f>-'[6]5302.020301'!$H$30</f>
        <v>-36228.1</v>
      </c>
      <c r="D113" s="129"/>
      <c r="E113" s="133">
        <v>-29937.37</v>
      </c>
      <c r="F113" s="272"/>
      <c r="G113" s="133">
        <f t="shared" si="1"/>
        <v>-6290.73</v>
      </c>
      <c r="H113" s="250"/>
    </row>
    <row r="114" spans="1:8" ht="12.75">
      <c r="A114" s="127"/>
      <c r="B114" s="129" t="str">
        <f>'[6]5302.020399'!$F$14</f>
        <v>ANALISIS:  5302.020399  OTROS SERVICIOS DE COMUNICACIÓN</v>
      </c>
      <c r="C114" s="257">
        <f>-'[6]5302.020399'!$H$30</f>
        <v>-2470</v>
      </c>
      <c r="D114" s="129"/>
      <c r="E114" s="133">
        <v>-1329.47</v>
      </c>
      <c r="F114" s="129"/>
      <c r="G114" s="133">
        <f t="shared" si="1"/>
        <v>-1140.53</v>
      </c>
      <c r="H114" s="241"/>
    </row>
    <row r="115" spans="1:8" ht="12.75">
      <c r="A115" s="127"/>
      <c r="B115" s="129" t="str">
        <f>'[6]5302.020401'!$F$14</f>
        <v>ANALISIS:  5302.020401  SERVICIO DE PUBLICIDAD</v>
      </c>
      <c r="C115" s="257">
        <f>-'[6]5302.020401'!$H$30</f>
        <v>-100376.8</v>
      </c>
      <c r="D115" s="129"/>
      <c r="E115" s="133">
        <v>-78597.82</v>
      </c>
      <c r="F115" s="129"/>
      <c r="G115" s="133">
        <f t="shared" si="1"/>
        <v>-21778.979999999996</v>
      </c>
      <c r="H115" s="241"/>
    </row>
    <row r="116" spans="1:8" ht="12.75">
      <c r="A116" s="127"/>
      <c r="B116" s="129" t="str">
        <f>'[6]5302.020402'!$F$14</f>
        <v>ANALISIS:  5302.020402  OTROS SERVICIOS DE PUBLICIDAD Y DIFUSIÓN</v>
      </c>
      <c r="C116" s="257">
        <f>-'[6]5302.020402'!$H$30</f>
        <v>-132275.91999999998</v>
      </c>
      <c r="D116" s="129"/>
      <c r="E116" s="133">
        <v>-95950</v>
      </c>
      <c r="F116" s="129"/>
      <c r="G116" s="133">
        <f t="shared" si="1"/>
        <v>-36325.919999999984</v>
      </c>
      <c r="H116" s="241"/>
    </row>
    <row r="117" spans="1:8" ht="12.75">
      <c r="A117" s="127"/>
      <c r="B117" s="129" t="str">
        <f>'[6]5302.020403'!$F$14</f>
        <v>ANALISIS:  5302.020403  SERVICIOS DE IMAGEN INSTITUCIONAL</v>
      </c>
      <c r="C117" s="257">
        <f>-'[6]5302.020403'!$H$30</f>
        <v>-29150</v>
      </c>
      <c r="D117" s="129"/>
      <c r="E117" s="133">
        <v>-29170</v>
      </c>
      <c r="F117" s="129"/>
      <c r="G117" s="133">
        <f t="shared" si="1"/>
        <v>20</v>
      </c>
      <c r="H117" s="241"/>
    </row>
    <row r="118" spans="1:8" ht="12.75">
      <c r="A118" s="127"/>
      <c r="B118" s="129" t="str">
        <f>'[6]5302.020404'!$F$14</f>
        <v>ANALISIS:  5302.020404  SERVICIO DE IMPRESIONES, ENCUADERNACIÓN Y EMPASTADO</v>
      </c>
      <c r="C118" s="257">
        <f>-'[6]5302.020404'!$H$30</f>
        <v>-371760</v>
      </c>
      <c r="D118" s="129"/>
      <c r="E118" s="133">
        <v>-481613.82</v>
      </c>
      <c r="F118" s="129"/>
      <c r="G118" s="133">
        <f t="shared" si="1"/>
        <v>109853.82</v>
      </c>
      <c r="H118" s="241"/>
    </row>
    <row r="119" spans="1:8" ht="12.75">
      <c r="A119" s="127"/>
      <c r="B119" s="129" t="str">
        <f>'[6]5302.030101'!$F$14</f>
        <v>ANALISIS:  5302.030101  SERVICIO DE LIMPIEZA E HIGIENE</v>
      </c>
      <c r="C119" s="257">
        <f>-'[6]5302.030101'!$H$30</f>
        <v>-5943</v>
      </c>
      <c r="D119" s="129"/>
      <c r="E119" s="133">
        <v>0</v>
      </c>
      <c r="F119" s="129"/>
      <c r="G119" s="133">
        <f t="shared" si="1"/>
        <v>-5943</v>
      </c>
      <c r="H119" s="241"/>
    </row>
    <row r="120" spans="1:8" ht="12.75">
      <c r="A120" s="127"/>
      <c r="B120" s="129" t="str">
        <f>'[6]5302.030102'!$F$14</f>
        <v>ANALISIS:  5302.030102  SERVICIO DE SEGURIDAD Y VIGILANCIA</v>
      </c>
      <c r="C120" s="257">
        <f>-'[6]5302.030102'!$H$30</f>
        <v>-97567.84</v>
      </c>
      <c r="D120" s="129"/>
      <c r="E120" s="133">
        <v>-168188.82</v>
      </c>
      <c r="F120" s="129"/>
      <c r="G120" s="133">
        <f t="shared" si="1"/>
        <v>70620.98000000001</v>
      </c>
      <c r="H120" s="241"/>
    </row>
    <row r="121" spans="1:8" ht="12.75">
      <c r="A121" s="127"/>
      <c r="B121" s="129" t="str">
        <f>'[6]5302.040101'!$F$14</f>
        <v>ANALISIS:  5302.040101  DE EDIFICACIONES, OFICINAS Y ESTRUCTURAS</v>
      </c>
      <c r="C121" s="257">
        <f>-'[6]5302.040101'!$H$30</f>
        <v>-156086.5</v>
      </c>
      <c r="D121" s="129"/>
      <c r="E121" s="133">
        <v>-173331.92</v>
      </c>
      <c r="F121" s="129"/>
      <c r="G121" s="133">
        <f t="shared" si="1"/>
        <v>17245.420000000013</v>
      </c>
      <c r="H121" s="241"/>
    </row>
    <row r="122" spans="1:8" ht="12.75">
      <c r="A122" s="127"/>
      <c r="B122" s="129" t="str">
        <f>'[6]5302.040103'!$F$14</f>
        <v>ANALISIS:  5302.040103  DE VEHÍCULOS</v>
      </c>
      <c r="C122" s="257">
        <f>-'[6]5302.040103'!$H$30</f>
        <v>-18786</v>
      </c>
      <c r="D122" s="129"/>
      <c r="E122" s="133">
        <v>-49058</v>
      </c>
      <c r="F122" s="129"/>
      <c r="G122" s="133">
        <f t="shared" si="1"/>
        <v>30272</v>
      </c>
      <c r="H122" s="241"/>
    </row>
    <row r="123" spans="1:8" ht="12.75">
      <c r="A123" s="127"/>
      <c r="B123" s="129" t="str">
        <f>'[6]5302.040104'!$F$14</f>
        <v>ANALISIS:  5302.040104  DE MOBILIARIO Y SIMILARES</v>
      </c>
      <c r="C123" s="257">
        <f>-'[6]5302.040104'!$H$30</f>
        <v>-18278</v>
      </c>
      <c r="D123" s="129"/>
      <c r="E123" s="133">
        <v>-28325</v>
      </c>
      <c r="F123" s="129"/>
      <c r="G123" s="133">
        <f t="shared" si="1"/>
        <v>10047</v>
      </c>
      <c r="H123" s="241"/>
    </row>
    <row r="124" spans="1:8" ht="12.75">
      <c r="A124" s="127"/>
      <c r="B124" s="129" t="str">
        <f>'[6]5302.040105'!$F$14</f>
        <v>ANALISIS:  5302.040105  DE MAQUINAS Y EQUIPOS</v>
      </c>
      <c r="C124" s="257">
        <f>-'[6]5302.040105'!$H$30</f>
        <v>-136684.88</v>
      </c>
      <c r="D124" s="129"/>
      <c r="E124" s="133">
        <v>-248458.01</v>
      </c>
      <c r="F124" s="129"/>
      <c r="G124" s="133">
        <f t="shared" si="1"/>
        <v>111773.13</v>
      </c>
      <c r="H124" s="241"/>
    </row>
    <row r="125" spans="1:8" ht="12.75">
      <c r="A125" s="127"/>
      <c r="B125" s="129" t="str">
        <f>'[6]5302.040199'!$F$14</f>
        <v>ANALISIS:  5302.040199  DE OTROS BIENES Y ACTIVOS</v>
      </c>
      <c r="C125" s="257">
        <f>-'[6]5302.040199'!$H$30</f>
        <v>-12360</v>
      </c>
      <c r="D125" s="129"/>
      <c r="E125" s="133">
        <v>-8893.5</v>
      </c>
      <c r="F125" s="129"/>
      <c r="G125" s="133">
        <f t="shared" si="1"/>
        <v>-3466.5</v>
      </c>
      <c r="H125" s="241"/>
    </row>
    <row r="126" spans="1:8" ht="12.75">
      <c r="A126" s="127"/>
      <c r="B126" s="129" t="str">
        <f>'[6]5302.050101'!$F$14</f>
        <v>ANALISIS:  5302.050101  DE EDIFICIOS Y ESTRUCTURAS</v>
      </c>
      <c r="C126" s="257">
        <f>-'[6]5302.050101'!$H$30</f>
        <v>-148527.87</v>
      </c>
      <c r="D126" s="129"/>
      <c r="E126" s="133">
        <v>-144980.61</v>
      </c>
      <c r="F126" s="129"/>
      <c r="G126" s="133">
        <f t="shared" si="1"/>
        <v>-3547.2600000000093</v>
      </c>
      <c r="H126" s="241"/>
    </row>
    <row r="127" spans="1:8" ht="12.75">
      <c r="A127" s="127"/>
      <c r="B127" s="129" t="str">
        <f>'[6]5302.050102'!$F$14</f>
        <v>ANALISIS:  5302.050102  DE VEHICULOS</v>
      </c>
      <c r="C127" s="257">
        <f>-'[6]5302.050102'!$H$30</f>
        <v>-53590</v>
      </c>
      <c r="D127" s="129"/>
      <c r="E127" s="133">
        <v>-12525</v>
      </c>
      <c r="F127" s="129"/>
      <c r="G127" s="133">
        <f t="shared" si="1"/>
        <v>-41065</v>
      </c>
      <c r="H127" s="241"/>
    </row>
    <row r="128" spans="1:8" ht="12.75">
      <c r="A128" s="127"/>
      <c r="B128" s="129" t="str">
        <f>'[6]5302.050103'!$F$14</f>
        <v>ANALISIS:  5302.050103  DE MOBILIARIO SIMILARES</v>
      </c>
      <c r="C128" s="257">
        <f>-'[6]5302.050103'!$H$30</f>
        <v>0</v>
      </c>
      <c r="D128" s="129"/>
      <c r="E128" s="133">
        <v>-850</v>
      </c>
      <c r="F128" s="129"/>
      <c r="G128" s="133">
        <f aca="true" t="shared" si="2" ref="G128:G159">C128-E128</f>
        <v>850</v>
      </c>
      <c r="H128" s="241"/>
    </row>
    <row r="129" spans="1:8" ht="12.75">
      <c r="A129" s="127"/>
      <c r="B129" s="129" t="s">
        <v>302</v>
      </c>
      <c r="C129" s="257">
        <f>-'[6]5302.050104'!$H$30</f>
        <v>-8960</v>
      </c>
      <c r="D129" s="129"/>
      <c r="E129" s="133">
        <v>-10286.88</v>
      </c>
      <c r="F129" s="129"/>
      <c r="G129" s="133">
        <f t="shared" si="2"/>
        <v>1326.8799999999992</v>
      </c>
      <c r="H129" s="241"/>
    </row>
    <row r="130" spans="1:8" ht="12.75">
      <c r="A130" s="127"/>
      <c r="B130" s="129" t="s">
        <v>303</v>
      </c>
      <c r="C130" s="257">
        <f>-'[6]5302.050199'!$H$30</f>
        <v>-240</v>
      </c>
      <c r="D130" s="129"/>
      <c r="E130" s="133">
        <v>-1300</v>
      </c>
      <c r="F130" s="129"/>
      <c r="G130" s="133">
        <f t="shared" si="2"/>
        <v>1060</v>
      </c>
      <c r="H130" s="241"/>
    </row>
    <row r="131" spans="1:8" ht="12.75">
      <c r="A131" s="127"/>
      <c r="B131" s="129" t="str">
        <f>'[6]5302.060101'!$F$14</f>
        <v>ANALISIS:  5302.060101  GASTOS LEGALES Y JUDICIALES</v>
      </c>
      <c r="C131" s="257">
        <f>-'[6]5302.060101'!$H$30</f>
        <v>0</v>
      </c>
      <c r="D131" s="129"/>
      <c r="E131" s="133">
        <v>-9657.54</v>
      </c>
      <c r="F131" s="129"/>
      <c r="G131" s="133">
        <f t="shared" si="2"/>
        <v>9657.54</v>
      </c>
      <c r="H131" s="241"/>
    </row>
    <row r="132" spans="1:8" ht="12.75">
      <c r="A132" s="127"/>
      <c r="B132" s="129" t="str">
        <f>'[6]5302.060102'!$F$14</f>
        <v>ANALISIS:  5302.060102  GASTOS NOTARIALES</v>
      </c>
      <c r="C132" s="257">
        <f>-'[6]5302.060102'!$H$30</f>
        <v>-12582</v>
      </c>
      <c r="D132" s="129"/>
      <c r="E132" s="133">
        <v>-12818</v>
      </c>
      <c r="F132" s="129"/>
      <c r="G132" s="133">
        <f t="shared" si="2"/>
        <v>236</v>
      </c>
      <c r="H132" s="241"/>
    </row>
    <row r="133" spans="1:8" ht="12.75">
      <c r="A133" s="127"/>
      <c r="B133" s="129" t="str">
        <f>'[6]5302.060201'!$F$14</f>
        <v>ANALISIS:  5302.060201  CARGOS BANCARIOS</v>
      </c>
      <c r="C133" s="257">
        <f>-'[6]5302.060201'!$H$30</f>
        <v>0</v>
      </c>
      <c r="D133" s="129"/>
      <c r="E133" s="133">
        <v>-24647.71</v>
      </c>
      <c r="F133" s="129"/>
      <c r="G133" s="133">
        <f t="shared" si="2"/>
        <v>24647.71</v>
      </c>
      <c r="H133" s="241"/>
    </row>
    <row r="134" spans="1:8" ht="12.75">
      <c r="A134" s="127"/>
      <c r="B134" s="129" t="s">
        <v>304</v>
      </c>
      <c r="C134" s="257">
        <f>-'[6]5302.060303'!$H$30</f>
        <v>-8874.96</v>
      </c>
      <c r="D134" s="129"/>
      <c r="E134" s="133">
        <v>-6010</v>
      </c>
      <c r="F134" s="129"/>
      <c r="G134" s="133">
        <f t="shared" si="2"/>
        <v>-2864.959999999999</v>
      </c>
      <c r="H134" s="241"/>
    </row>
    <row r="135" spans="1:8" ht="12.75">
      <c r="A135" s="127"/>
      <c r="B135" s="129" t="str">
        <f>'[6]5302.070101'!$F$14</f>
        <v>ANALISIS:  5302.070101  CONSULTORIAS</v>
      </c>
      <c r="C135" s="257">
        <f>-'[6]5302.070101'!$H$30</f>
        <v>-10074</v>
      </c>
      <c r="D135" s="129"/>
      <c r="E135" s="133">
        <v>-5718.36</v>
      </c>
      <c r="F135" s="129"/>
      <c r="G135" s="133">
        <f t="shared" si="2"/>
        <v>-4355.64</v>
      </c>
      <c r="H135" s="241"/>
    </row>
    <row r="136" spans="1:8" ht="12.75">
      <c r="A136" s="127"/>
      <c r="B136" s="129" t="str">
        <f>'[6]5302.070104'!$F$14</f>
        <v>ANALISIS:  5302.070104 PERFILES DE INVERSIÓN</v>
      </c>
      <c r="C136" s="257">
        <f>-'[6]5302.070104'!$H$30</f>
        <v>-10000</v>
      </c>
      <c r="D136" s="129"/>
      <c r="E136" s="133"/>
      <c r="F136" s="129"/>
      <c r="G136" s="133">
        <f t="shared" si="2"/>
        <v>-10000</v>
      </c>
      <c r="H136" s="241"/>
    </row>
    <row r="137" spans="1:8" ht="12.75">
      <c r="A137" s="127"/>
      <c r="B137" s="129" t="s">
        <v>305</v>
      </c>
      <c r="C137" s="257">
        <v>0</v>
      </c>
      <c r="D137" s="129"/>
      <c r="E137" s="133">
        <v>-2000</v>
      </c>
      <c r="F137" s="129"/>
      <c r="G137" s="133">
        <f t="shared" si="2"/>
        <v>2000</v>
      </c>
      <c r="H137" s="241"/>
    </row>
    <row r="138" spans="1:8" ht="12.75">
      <c r="A138" s="127"/>
      <c r="B138" s="129" t="s">
        <v>306</v>
      </c>
      <c r="C138" s="257">
        <f>-'[6]5302.070199'!$H$30</f>
        <v>-16600</v>
      </c>
      <c r="D138" s="129"/>
      <c r="E138" s="133">
        <v>-5000</v>
      </c>
      <c r="F138" s="129"/>
      <c r="G138" s="133">
        <f t="shared" si="2"/>
        <v>-11600</v>
      </c>
      <c r="H138" s="241"/>
    </row>
    <row r="139" spans="1:8" ht="12.75">
      <c r="A139" s="127"/>
      <c r="B139" s="129" t="str">
        <f>'[6]5302.070202'!$F$14</f>
        <v>ANALISIS:  5302.070202  ASESORIAS</v>
      </c>
      <c r="C139" s="257">
        <f>-'[6]5302.070202'!$H$30</f>
        <v>0</v>
      </c>
      <c r="D139" s="129"/>
      <c r="E139" s="133">
        <v>-37300</v>
      </c>
      <c r="F139" s="129"/>
      <c r="G139" s="133">
        <f t="shared" si="2"/>
        <v>37300</v>
      </c>
      <c r="H139" s="241"/>
    </row>
    <row r="140" spans="1:8" ht="12.75">
      <c r="A140" s="127"/>
      <c r="B140" s="129" t="str">
        <f>'[6]5302.070203'!$F$14</f>
        <v>ANALISIS:  5302.070203  AUDITORIAS</v>
      </c>
      <c r="C140" s="257">
        <f>-'[6]5302.070203'!$H$30</f>
        <v>0</v>
      </c>
      <c r="D140" s="129"/>
      <c r="E140" s="133">
        <v>-6000</v>
      </c>
      <c r="F140" s="129"/>
      <c r="G140" s="133">
        <f t="shared" si="2"/>
        <v>6000</v>
      </c>
      <c r="H140" s="241"/>
    </row>
    <row r="141" spans="1:8" ht="12.75">
      <c r="A141" s="127"/>
      <c r="B141" s="129" t="str">
        <f>'[6]5302.070204'!$F$14</f>
        <v>ANALISIS:  5302.070204  PERFILES DE INVERSION</v>
      </c>
      <c r="C141" s="257">
        <f>-'[6]5302.070204'!$H$30</f>
        <v>-13000</v>
      </c>
      <c r="D141" s="129"/>
      <c r="E141" s="133">
        <v>-26700</v>
      </c>
      <c r="F141" s="129"/>
      <c r="G141" s="133">
        <f t="shared" si="2"/>
        <v>13700</v>
      </c>
      <c r="H141" s="241"/>
    </row>
    <row r="142" spans="1:8" ht="12.75">
      <c r="A142" s="127"/>
      <c r="B142" s="129" t="str">
        <f>'[6]5302.070299'!$F$14</f>
        <v>ANALISIS:  5302.070299  OTROS SERVICIOS SIMILARES</v>
      </c>
      <c r="C142" s="257">
        <f>-'[6]5302.070299'!$H$30</f>
        <v>-2167488.67</v>
      </c>
      <c r="D142" s="129"/>
      <c r="E142" s="133">
        <v>-37149</v>
      </c>
      <c r="F142" s="129"/>
      <c r="G142" s="133">
        <f t="shared" si="2"/>
        <v>-2130339.67</v>
      </c>
      <c r="H142" s="241"/>
    </row>
    <row r="143" spans="1:8" ht="12.75">
      <c r="A143" s="127"/>
      <c r="B143" s="129" t="str">
        <f>'[6]5302.070301'!$F$14</f>
        <v>ANALISIS:  5302.070301  REALIZADO POR PERSONAS JURIDICAS</v>
      </c>
      <c r="C143" s="257">
        <f>-'[6]5302.070301'!$H$30</f>
        <v>-8110</v>
      </c>
      <c r="D143" s="129"/>
      <c r="E143" s="133">
        <v>-7835</v>
      </c>
      <c r="F143" s="129"/>
      <c r="G143" s="133">
        <f t="shared" si="2"/>
        <v>-275</v>
      </c>
      <c r="H143" s="241"/>
    </row>
    <row r="144" spans="1:8" ht="12.75">
      <c r="A144" s="127"/>
      <c r="B144" s="129" t="str">
        <f>'[6]5302.070302'!$F$14</f>
        <v>ANALISIS:  5302.070302  REALIZADO POR PERSONAS NATURALES</v>
      </c>
      <c r="C144" s="257">
        <f>-'[6]5302.070302'!$H$30</f>
        <v>-1200</v>
      </c>
      <c r="D144" s="129"/>
      <c r="E144" s="133">
        <v>-6220</v>
      </c>
      <c r="F144" s="129"/>
      <c r="G144" s="133">
        <f t="shared" si="2"/>
        <v>5020</v>
      </c>
      <c r="H144" s="241"/>
    </row>
    <row r="145" spans="1:8" ht="12.75">
      <c r="A145" s="127"/>
      <c r="B145" s="129" t="str">
        <f>'[6]5302.070401'!$F$14</f>
        <v>ANALISIS:  5302.070401  ELABORACION DE PROGRAMAS INFORMÁTICOS</v>
      </c>
      <c r="C145" s="257">
        <f>-'[6]5302.070401'!$H$30</f>
        <v>-14900</v>
      </c>
      <c r="D145" s="129"/>
      <c r="E145" s="133">
        <v>-2500</v>
      </c>
      <c r="F145" s="129"/>
      <c r="G145" s="133">
        <f t="shared" si="2"/>
        <v>-12400</v>
      </c>
      <c r="H145" s="241"/>
    </row>
    <row r="146" spans="1:8" ht="12.75">
      <c r="A146" s="127"/>
      <c r="B146" s="129" t="str">
        <f>'[6]5302.070402'!$F$14</f>
        <v>ANALISIS:  5302.070402  PROCESAMIENTO DE DATOS</v>
      </c>
      <c r="C146" s="257">
        <f>-'[6]5302.070402'!$H$30</f>
        <v>-2050</v>
      </c>
      <c r="D146" s="129"/>
      <c r="E146" s="133">
        <v>-12678</v>
      </c>
      <c r="F146" s="129"/>
      <c r="G146" s="133">
        <f t="shared" si="2"/>
        <v>10628</v>
      </c>
      <c r="H146" s="241"/>
    </row>
    <row r="147" spans="1:8" ht="12.75">
      <c r="A147" s="127"/>
      <c r="B147" s="129" t="str">
        <f>'[6]5302.070403'!$F$14</f>
        <v>ANALISIS:  5302.070403  SOPORTE TÉCNICO</v>
      </c>
      <c r="C147" s="257">
        <f>-'[6]5302.070403'!$H$30</f>
        <v>-27980</v>
      </c>
      <c r="D147" s="129"/>
      <c r="E147" s="133">
        <v>-37340</v>
      </c>
      <c r="F147" s="129"/>
      <c r="G147" s="133">
        <f t="shared" si="2"/>
        <v>9360</v>
      </c>
      <c r="H147" s="241"/>
    </row>
    <row r="148" spans="1:8" ht="12.75">
      <c r="A148" s="127"/>
      <c r="B148" s="129" t="str">
        <f>'[6]5302.070404'!$F$14</f>
        <v>ANALISIS:  5302.070404  OTROS SERVICIOS DE INFORMÁTICA</v>
      </c>
      <c r="C148" s="257">
        <f>-'[6]5302.070404'!$H$30</f>
        <v>-29557.58</v>
      </c>
      <c r="D148" s="129"/>
      <c r="E148" s="133">
        <v>-7290</v>
      </c>
      <c r="F148" s="129"/>
      <c r="G148" s="133">
        <f t="shared" si="2"/>
        <v>-22267.58</v>
      </c>
      <c r="H148" s="241"/>
    </row>
    <row r="149" spans="1:8" ht="12.75">
      <c r="A149" s="127"/>
      <c r="B149" s="129" t="str">
        <f>'[6]5302.070502'!$F$14</f>
        <v>ANALISIS:  5302.070502  PROPINAS PARA PRACTICANTES</v>
      </c>
      <c r="C149" s="257">
        <f>-'[6]5302.070502'!$H$30</f>
        <v>-81338</v>
      </c>
      <c r="D149" s="129"/>
      <c r="E149" s="133">
        <v>-31770</v>
      </c>
      <c r="F149" s="129"/>
      <c r="G149" s="133">
        <f t="shared" si="2"/>
        <v>-49568</v>
      </c>
      <c r="H149" s="241"/>
    </row>
    <row r="150" spans="1:8" ht="12.75">
      <c r="A150" s="127"/>
      <c r="B150" s="129" t="str">
        <f>'[6]5302.070601'!$F$14</f>
        <v>ANALISIS:  5302.070601  SERVICIO Y GESTIÓN DE EVALUACIÓN</v>
      </c>
      <c r="C150" s="257">
        <f>-'[6]5302.070601'!$H$30</f>
        <v>0</v>
      </c>
      <c r="D150" s="129"/>
      <c r="E150" s="133">
        <v>-90000</v>
      </c>
      <c r="F150" s="129"/>
      <c r="G150" s="133">
        <f t="shared" si="2"/>
        <v>90000</v>
      </c>
      <c r="H150" s="279"/>
    </row>
    <row r="151" spans="1:8" ht="12.75">
      <c r="A151" s="127"/>
      <c r="B151" s="129" t="str">
        <f>'[6]5302.070904'!$F$14</f>
        <v>ANALISIS:  5302.070904 AUSPICIO Y PATROCINIO DE EVENTOS CULTURALES Y DE ARTE</v>
      </c>
      <c r="C151" s="257">
        <f>-'[6]5302.070904'!$H$30</f>
        <v>-7500</v>
      </c>
      <c r="D151" s="129"/>
      <c r="E151" s="133"/>
      <c r="F151" s="129"/>
      <c r="G151" s="133">
        <f t="shared" si="2"/>
        <v>-7500</v>
      </c>
      <c r="H151" s="241"/>
    </row>
    <row r="152" spans="1:8" ht="12.75">
      <c r="A152" s="127"/>
      <c r="B152" s="129" t="str">
        <f>'[6]5302.070905'!$F$14</f>
        <v>ANALISIS:  5302.070905 ORGANIZACIÓN DE EVENTOS CULTURALES</v>
      </c>
      <c r="C152" s="257">
        <f>-'[6]5302.070905'!$H$30</f>
        <v>-270</v>
      </c>
      <c r="D152" s="129"/>
      <c r="E152" s="133"/>
      <c r="F152" s="129"/>
      <c r="G152" s="133">
        <f t="shared" si="2"/>
        <v>-270</v>
      </c>
      <c r="H152" s="241"/>
    </row>
    <row r="153" spans="1:8" ht="12.75">
      <c r="A153" s="127"/>
      <c r="B153" s="129" t="str">
        <f>'[6]5302.070999'!$F$14</f>
        <v>ANALISIS:  5302.070999 OTROS RELACIONADOS A ORGANIZACIÓN DE EVENTOS</v>
      </c>
      <c r="C153" s="257">
        <f>-'[6]5302.070999'!$H$30</f>
        <v>-7000</v>
      </c>
      <c r="D153" s="129"/>
      <c r="E153" s="133"/>
      <c r="F153" s="129"/>
      <c r="G153" s="133">
        <f t="shared" si="2"/>
        <v>-7000</v>
      </c>
      <c r="H153" s="241"/>
    </row>
    <row r="154" spans="1:8" ht="12.75">
      <c r="A154" s="127"/>
      <c r="B154" s="129" t="str">
        <f>'[6]5302.071002 '!$F$14</f>
        <v>ANALISIS:  5302.071002 ATENCIONES OFICIALES Y CELEBRACIONES INSTITUCIONALES</v>
      </c>
      <c r="C154" s="257">
        <f>'[6]5302.071002 '!$H$30</f>
        <v>0</v>
      </c>
      <c r="D154" s="129"/>
      <c r="E154" s="133">
        <v>-10000</v>
      </c>
      <c r="F154" s="129"/>
      <c r="G154" s="133">
        <f t="shared" si="2"/>
        <v>10000</v>
      </c>
      <c r="H154" s="241"/>
    </row>
    <row r="155" spans="1:8" ht="12.75">
      <c r="A155" s="127"/>
      <c r="B155" s="129" t="str">
        <f>'[6]5302.071002'!$F$14</f>
        <v>ANALISIS:  5302.071102  TRANSPORTE Y TRASLADO DE CARGA, BIENES Y MATERIALES</v>
      </c>
      <c r="C155" s="257">
        <f>-'[6]5302.071102'!$H$30</f>
        <v>-10430.49</v>
      </c>
      <c r="D155" s="129"/>
      <c r="E155" s="133">
        <v>-8608.36</v>
      </c>
      <c r="F155" s="129"/>
      <c r="G155" s="133">
        <f t="shared" si="2"/>
        <v>-1822.1299999999992</v>
      </c>
      <c r="H155" s="241"/>
    </row>
    <row r="156" spans="1:8" ht="12.75">
      <c r="A156" s="127"/>
      <c r="B156" s="129" t="str">
        <f>'[6]5302.071103'!$F$14</f>
        <v>ANALISIS:  5302.071103  SERVICIOS RELACIONADOS CON FLORERIA, JARDINERÍA Y OTROS</v>
      </c>
      <c r="C156" s="257">
        <f>-'[6]5302.071103'!$H$30</f>
        <v>-1650</v>
      </c>
      <c r="D156" s="129"/>
      <c r="E156" s="133">
        <v>-5160</v>
      </c>
      <c r="F156" s="129"/>
      <c r="G156" s="133">
        <f t="shared" si="2"/>
        <v>3510</v>
      </c>
      <c r="H156" s="241"/>
    </row>
    <row r="157" spans="1:23" ht="12.75">
      <c r="A157" s="127"/>
      <c r="B157" s="129" t="str">
        <f>'[6]5302.071199'!$F$14</f>
        <v>ANALISIS:  5302.071199  SERVICIOS DIVERSOS</v>
      </c>
      <c r="C157" s="257">
        <f>-'[6]5302.071199'!$H$30-1027043.14</f>
        <v>-3522571.8400000003</v>
      </c>
      <c r="D157" s="129"/>
      <c r="E157" s="133">
        <v>-6170275.58</v>
      </c>
      <c r="F157" s="129"/>
      <c r="G157" s="133">
        <f t="shared" si="2"/>
        <v>2647703.7399999998</v>
      </c>
      <c r="H157" s="241"/>
      <c r="U157">
        <v>1299111.64</v>
      </c>
      <c r="V157">
        <v>1126360.67</v>
      </c>
      <c r="W157" s="237">
        <f>U157+V157</f>
        <v>2425472.3099999996</v>
      </c>
    </row>
    <row r="158" spans="1:8" ht="12.75">
      <c r="A158" s="127"/>
      <c r="B158" s="129" t="str">
        <f>'[6]5302.0801'!$F$13</f>
        <v>ANALISIS:  5302.0801  CONTRATO ADMINISTRATIVO DE SERVICIOS - CAS</v>
      </c>
      <c r="C158" s="257">
        <f>-'[6]5302.0801'!$H$30</f>
        <v>-2252890.99</v>
      </c>
      <c r="D158" s="129"/>
      <c r="E158" s="133">
        <v>-2261892.14</v>
      </c>
      <c r="F158" s="129"/>
      <c r="G158" s="133">
        <f t="shared" si="2"/>
        <v>9001.149999999907</v>
      </c>
      <c r="H158" s="241"/>
    </row>
    <row r="159" spans="1:8" ht="12.75">
      <c r="A159" s="127"/>
      <c r="B159" s="129" t="str">
        <f>'[6]5302.0802'!$F$13</f>
        <v>ANALISIS:  5302.0802  CONTRIBUCION A ESSALUD DE CAS</v>
      </c>
      <c r="C159" s="257">
        <f>-'[6]5302.0802'!$H$30</f>
        <v>-202405</v>
      </c>
      <c r="D159" s="129"/>
      <c r="E159" s="133">
        <v>0</v>
      </c>
      <c r="F159" s="129"/>
      <c r="G159" s="133">
        <f t="shared" si="2"/>
        <v>-202405</v>
      </c>
      <c r="H159" s="241"/>
    </row>
    <row r="160" spans="1:24" ht="15">
      <c r="A160" s="127"/>
      <c r="B160" s="126" t="s">
        <v>307</v>
      </c>
      <c r="C160" s="245">
        <f>SUM(C64:C159)</f>
        <v>-18487580.220000006</v>
      </c>
      <c r="D160" s="126"/>
      <c r="E160" s="245">
        <f>SUM(E64:E159)</f>
        <v>-20945343.66</v>
      </c>
      <c r="F160" s="126"/>
      <c r="G160" s="245">
        <f>SUM(G64:G159)</f>
        <v>2457763.44</v>
      </c>
      <c r="H160" s="243">
        <v>9514278.37</v>
      </c>
      <c r="I160" s="156"/>
      <c r="J160" s="156"/>
      <c r="K160" s="156"/>
      <c r="L160" s="156"/>
      <c r="M160" s="156"/>
      <c r="N160" s="156"/>
      <c r="O160" s="156">
        <f>H160+E160</f>
        <v>-11431065.290000001</v>
      </c>
      <c r="P160" s="156"/>
      <c r="U160" s="86"/>
      <c r="X160" s="86"/>
    </row>
    <row r="161" spans="1:8" ht="12.75">
      <c r="A161" s="127"/>
      <c r="B161" s="122"/>
      <c r="C161" s="257"/>
      <c r="D161" s="122"/>
      <c r="E161" s="133"/>
      <c r="F161" s="122"/>
      <c r="G161" s="133"/>
      <c r="H161" s="241"/>
    </row>
    <row r="162" spans="1:8" ht="12.75">
      <c r="A162" s="274"/>
      <c r="B162" s="278"/>
      <c r="C162" s="276"/>
      <c r="D162" s="278"/>
      <c r="E162" s="277"/>
      <c r="F162" s="278"/>
      <c r="G162" s="277"/>
      <c r="H162" s="279"/>
    </row>
    <row r="163" spans="1:8" ht="12.75">
      <c r="A163" s="121" t="str">
        <f>'[5]FE-SP'!$C$23</f>
        <v>Pago de Remuneraciones y Obligaciones Sociales</v>
      </c>
      <c r="B163" s="122"/>
      <c r="C163" s="257"/>
      <c r="D163" s="122"/>
      <c r="E163" s="133"/>
      <c r="F163" s="122"/>
      <c r="G163" s="133"/>
      <c r="H163" s="241"/>
    </row>
    <row r="164" spans="1:8" ht="12.75">
      <c r="A164" s="127"/>
      <c r="B164" s="129" t="str">
        <f>'[6]5101.010102'!$F$14</f>
        <v>ANALISIS:  5101.010102  PERSONAL ADMINISTRATIVO NOMBRADO (Régimen Público)</v>
      </c>
      <c r="C164" s="257">
        <f>-'[6]5101.010102'!$H$30</f>
        <v>-5204010.27</v>
      </c>
      <c r="D164" s="129"/>
      <c r="E164" s="133">
        <v>-4907273.9</v>
      </c>
      <c r="F164" s="129"/>
      <c r="G164" s="133">
        <f aca="true" t="shared" si="3" ref="G164:G177">C164-E164</f>
        <v>-296736.3699999992</v>
      </c>
      <c r="H164" s="241"/>
    </row>
    <row r="165" spans="1:8" ht="12.75">
      <c r="A165" s="127"/>
      <c r="B165" s="129" t="s">
        <v>308</v>
      </c>
      <c r="C165" s="257">
        <f>-'[6]5101.010103'!$H$30</f>
        <v>-236246.71999999997</v>
      </c>
      <c r="D165" s="129"/>
      <c r="E165" s="133">
        <v>-534588.4</v>
      </c>
      <c r="F165" s="129"/>
      <c r="G165" s="133">
        <f t="shared" si="3"/>
        <v>298341.68000000005</v>
      </c>
      <c r="H165" s="241"/>
    </row>
    <row r="166" spans="1:8" ht="12.75">
      <c r="A166" s="127"/>
      <c r="B166" s="129" t="str">
        <f>'[6]5101.010201'!$F$14</f>
        <v>ANALISIS:  5101.010201  ASIGNACION A FONDOS DE PERSONAL</v>
      </c>
      <c r="C166" s="257">
        <f>-'[6]5101.010201'!$H$30</f>
        <v>-304213.32999999996</v>
      </c>
      <c r="D166" s="129"/>
      <c r="E166" s="133">
        <v>0</v>
      </c>
      <c r="F166" s="129"/>
      <c r="G166" s="133">
        <f t="shared" si="3"/>
        <v>-304213.32999999996</v>
      </c>
      <c r="H166" s="241"/>
    </row>
    <row r="167" spans="1:8" ht="12.75">
      <c r="A167" s="127"/>
      <c r="B167" s="129" t="str">
        <f>'[6]5101.020101'!$F$14</f>
        <v>ANALISIS:  5101.020101  PERSONAL NOMBRADO</v>
      </c>
      <c r="C167" s="257">
        <f>-'[6]5101.020101'!$H$30</f>
        <v>-14181.599999999997</v>
      </c>
      <c r="D167" s="129"/>
      <c r="E167" s="133">
        <v>-14181.6</v>
      </c>
      <c r="F167" s="129"/>
      <c r="G167" s="133">
        <f t="shared" si="3"/>
        <v>0</v>
      </c>
      <c r="H167" s="241"/>
    </row>
    <row r="168" spans="1:8" ht="12.75">
      <c r="A168" s="127"/>
      <c r="B168" s="129" t="str">
        <f>'[6]5101.020102'!$F$14</f>
        <v>ANALISIS:  5101.020102  PERSONAL CONTRATADO</v>
      </c>
      <c r="C168" s="257">
        <f>-'[6]5101.020102'!$H$30</f>
        <v>-138774.38999999998</v>
      </c>
      <c r="D168" s="129"/>
      <c r="E168" s="133">
        <v>-122927.67</v>
      </c>
      <c r="F168" s="272"/>
      <c r="G168" s="133">
        <f t="shared" si="3"/>
        <v>-15846.719999999987</v>
      </c>
      <c r="H168" s="250"/>
    </row>
    <row r="169" spans="1:8" ht="12.75">
      <c r="A169" s="127"/>
      <c r="B169" s="129" t="str">
        <f>'[6]5101.050101'!$F$14</f>
        <v>ANALISIS:  5101.050101  PERSONAL NOMBRADO</v>
      </c>
      <c r="C169" s="257">
        <f>-'[6]5101.050101'!$H$30</f>
        <v>-16742968.45</v>
      </c>
      <c r="D169" s="129"/>
      <c r="E169" s="133">
        <v>-16403394.77</v>
      </c>
      <c r="F169" s="129"/>
      <c r="G169" s="133">
        <f t="shared" si="3"/>
        <v>-339573.6799999997</v>
      </c>
      <c r="H169" s="241"/>
    </row>
    <row r="170" spans="1:8" ht="12.75">
      <c r="A170" s="127"/>
      <c r="B170" s="129" t="str">
        <f>'[6]5101.050102'!$F$14</f>
        <v>ANALISIS:  5101.050102  PERSONAL CONTRATADO</v>
      </c>
      <c r="C170" s="257">
        <f>-'[6]5101.050102'!$H$30</f>
        <v>-850683.21</v>
      </c>
      <c r="D170" s="129"/>
      <c r="E170" s="133">
        <v>-832520.11</v>
      </c>
      <c r="F170" s="129"/>
      <c r="G170" s="133">
        <f t="shared" si="3"/>
        <v>-18163.099999999977</v>
      </c>
      <c r="H170" s="241"/>
    </row>
    <row r="171" spans="1:8" ht="12.75">
      <c r="A171" s="127"/>
      <c r="B171" s="128" t="str">
        <f>'[6]5101.080101'!$F$14</f>
        <v>ANALISIS:  5101.080101  OBREROS PERMANENTES</v>
      </c>
      <c r="C171" s="257">
        <f>-'[6]5101.080101'!$H$30</f>
        <v>-460238.12000000005</v>
      </c>
      <c r="D171" s="128"/>
      <c r="E171" s="133">
        <v>-464292.21</v>
      </c>
      <c r="F171" s="128"/>
      <c r="G171" s="133">
        <f t="shared" si="3"/>
        <v>4054.0899999999674</v>
      </c>
      <c r="H171" s="241"/>
    </row>
    <row r="172" spans="1:8" ht="12.75">
      <c r="A172" s="127"/>
      <c r="B172" s="129" t="str">
        <f>'[6]5101.080201'!$F$14</f>
        <v>ANALISIS:  5101.080201  OBREROS CON CONTRATO A PLAZO FIJO</v>
      </c>
      <c r="C172" s="257">
        <f>-'[6]5101.080201'!$H$30</f>
        <v>-25490</v>
      </c>
      <c r="D172" s="129"/>
      <c r="E172" s="133">
        <v>-25184.95</v>
      </c>
      <c r="F172" s="129"/>
      <c r="G172" s="133">
        <f t="shared" si="3"/>
        <v>-305.0499999999993</v>
      </c>
      <c r="H172" s="241"/>
    </row>
    <row r="173" spans="1:8" ht="12.75">
      <c r="A173" s="127"/>
      <c r="B173" s="129" t="s">
        <v>309</v>
      </c>
      <c r="C173" s="257">
        <f>-'[6]5101.090102'!$H$30</f>
        <v>-485000</v>
      </c>
      <c r="D173" s="129"/>
      <c r="E173" s="133">
        <v>-694125</v>
      </c>
      <c r="F173" s="129"/>
      <c r="G173" s="133">
        <f t="shared" si="3"/>
        <v>209125</v>
      </c>
      <c r="H173" s="241"/>
    </row>
    <row r="174" spans="1:8" ht="12.75">
      <c r="A174" s="127"/>
      <c r="B174" s="129" t="str">
        <f>'[6]5101.090103'!$F$14</f>
        <v>ANALISIS:  5101.090103  BONIFICACIÓN POR ESCOLARIDAD</v>
      </c>
      <c r="C174" s="257">
        <f>-'[6]5101.090103'!$H$30</f>
        <v>-306399.97</v>
      </c>
      <c r="D174" s="129"/>
      <c r="E174" s="133">
        <v>-230400</v>
      </c>
      <c r="F174" s="129"/>
      <c r="G174" s="133">
        <f t="shared" si="3"/>
        <v>-75999.96999999997</v>
      </c>
      <c r="H174" s="241"/>
    </row>
    <row r="175" spans="1:8" ht="12.75">
      <c r="A175" s="127"/>
      <c r="B175" s="129" t="str">
        <f>'[6]5101.090301'!$F$14</f>
        <v>ANALISIS:  5101.090301  ASIGNACIÓN POR CUMPLIR 25 O 30 AÑOS</v>
      </c>
      <c r="C175" s="257">
        <f>-'[6]5101.090301'!$H$30</f>
        <v>-37803.06</v>
      </c>
      <c r="D175" s="129"/>
      <c r="E175" s="133">
        <v>-38282.16</v>
      </c>
      <c r="F175" s="129"/>
      <c r="G175" s="133">
        <f t="shared" si="3"/>
        <v>479.1000000000058</v>
      </c>
      <c r="H175" s="241"/>
    </row>
    <row r="176" spans="1:8" ht="12.75">
      <c r="A176" s="127"/>
      <c r="B176" s="129" t="str">
        <f>'[6]5101.090303'!$F$14</f>
        <v>ANALISIS:  5101.090303  COMPENSACION VACACIONAL (Vacaciones Truncas)</v>
      </c>
      <c r="C176" s="257">
        <f>-'[6]5101.090303'!$H$30</f>
        <v>-1269.52</v>
      </c>
      <c r="D176" s="129"/>
      <c r="E176" s="133">
        <v>-978.01</v>
      </c>
      <c r="F176" s="129"/>
      <c r="G176" s="133">
        <f t="shared" si="3"/>
        <v>-291.51</v>
      </c>
      <c r="H176" s="241"/>
    </row>
    <row r="177" spans="1:8" ht="12.75">
      <c r="A177" s="127"/>
      <c r="B177" s="129" t="str">
        <f>'[6]5103.010105'!$F$14</f>
        <v>ANALISIS:  5103.010105  CONTRIBUCIONES A ESSALUD</v>
      </c>
      <c r="C177" s="257">
        <f>-'[6]5103.010105'!$H$30</f>
        <v>-1754854</v>
      </c>
      <c r="D177" s="129"/>
      <c r="E177" s="133">
        <v>-1890491</v>
      </c>
      <c r="F177" s="129"/>
      <c r="G177" s="133">
        <f t="shared" si="3"/>
        <v>135637</v>
      </c>
      <c r="H177" s="241"/>
    </row>
    <row r="178" spans="1:24" ht="15">
      <c r="A178" s="127"/>
      <c r="B178" s="126" t="s">
        <v>137</v>
      </c>
      <c r="C178" s="245">
        <f>SUM(C164:C177)</f>
        <v>-26562132.639999997</v>
      </c>
      <c r="D178" s="126"/>
      <c r="E178" s="245">
        <f>SUM(E164:E177)</f>
        <v>-26158639.78</v>
      </c>
      <c r="F178" s="126"/>
      <c r="G178" s="245">
        <f>SUM(G164:G177)</f>
        <v>-403492.8599999988</v>
      </c>
      <c r="H178" s="241"/>
      <c r="K178">
        <v>13144153.61</v>
      </c>
      <c r="L178" s="86">
        <f>E178-K178</f>
        <v>-39302793.39</v>
      </c>
      <c r="X178" s="86"/>
    </row>
    <row r="179" spans="1:11" ht="10.5" customHeight="1">
      <c r="A179" s="127"/>
      <c r="B179" s="129"/>
      <c r="C179" s="257"/>
      <c r="D179" s="129"/>
      <c r="E179" s="133"/>
      <c r="F179" s="129"/>
      <c r="G179" s="133"/>
      <c r="H179" s="241"/>
      <c r="K179">
        <v>44116.5</v>
      </c>
    </row>
    <row r="180" spans="1:11" ht="12.75">
      <c r="A180" s="121" t="str">
        <f>'[5]FE-SP'!$C$24</f>
        <v>Pago de Otras Retribuciones y Complementarias</v>
      </c>
      <c r="B180" s="122"/>
      <c r="C180" s="257"/>
      <c r="D180" s="122"/>
      <c r="E180" s="133"/>
      <c r="F180" s="122"/>
      <c r="G180" s="133"/>
      <c r="H180" s="241"/>
      <c r="K180">
        <v>810</v>
      </c>
    </row>
    <row r="181" spans="1:11" ht="12.75">
      <c r="A181" s="127"/>
      <c r="B181" s="129" t="str">
        <f>'[6]5101.010299'!$F$14</f>
        <v>ANALISIS:  5101.010299  OTRAS RETRIBUCIONES Y COMPLEMENTOS</v>
      </c>
      <c r="C181" s="257">
        <f>-'[6]5101.010299'!$H$30</f>
        <v>-567872.6</v>
      </c>
      <c r="D181" s="129"/>
      <c r="E181" s="133">
        <v>-179969.6</v>
      </c>
      <c r="F181" s="129"/>
      <c r="G181" s="133">
        <f>C181-E181</f>
        <v>-387903</v>
      </c>
      <c r="H181" s="241"/>
      <c r="K181">
        <v>263822</v>
      </c>
    </row>
    <row r="182" spans="1:11" ht="12.75">
      <c r="A182" s="127"/>
      <c r="B182" s="128" t="str">
        <f>'[6]5101.020299'!$F$14</f>
        <v>ANALISIS:  5101.020299  OTRAS RETRIBUCIONES Y COMPLEMENTOS</v>
      </c>
      <c r="C182" s="257">
        <f>-'[6]5101.020299'!$H$30</f>
        <v>-5880</v>
      </c>
      <c r="D182" s="128"/>
      <c r="E182" s="133">
        <v>-6660</v>
      </c>
      <c r="F182" s="128"/>
      <c r="G182" s="133">
        <f>C182-E182</f>
        <v>780</v>
      </c>
      <c r="H182" s="241"/>
      <c r="K182">
        <f>SUM(K179:K181)</f>
        <v>308748.5</v>
      </c>
    </row>
    <row r="183" spans="1:8" ht="12.75">
      <c r="A183" s="127"/>
      <c r="B183" s="129" t="str">
        <f>'[6]5101.050299'!$F$14</f>
        <v>ANALISIS:  5101.050299  OTRAS RETRIBUCIONES Y COMPLEMENTOS</v>
      </c>
      <c r="C183" s="257">
        <f>-'[6]5101.050299'!$H$30</f>
        <v>-2032905.5</v>
      </c>
      <c r="D183" s="129"/>
      <c r="E183" s="133">
        <v>-1377742.5</v>
      </c>
      <c r="F183" s="129"/>
      <c r="G183" s="133">
        <f>C183-E183</f>
        <v>-655163</v>
      </c>
      <c r="H183" s="241"/>
    </row>
    <row r="184" spans="1:8" ht="15">
      <c r="A184" s="127"/>
      <c r="B184" s="126" t="s">
        <v>130</v>
      </c>
      <c r="C184" s="245">
        <f>SUM(C181:C183)</f>
        <v>-2606658.1</v>
      </c>
      <c r="D184" s="126"/>
      <c r="E184" s="245">
        <f>SUM(E181:E183)</f>
        <v>-1564372.1</v>
      </c>
      <c r="F184" s="126"/>
      <c r="G184" s="245">
        <f>SUM(G181:G183)</f>
        <v>-1042286</v>
      </c>
      <c r="H184" s="241"/>
    </row>
    <row r="185" spans="1:8" ht="11.25" customHeight="1">
      <c r="A185" s="127"/>
      <c r="B185" s="129"/>
      <c r="C185" s="257"/>
      <c r="D185" s="129"/>
      <c r="E185" s="133"/>
      <c r="F185" s="129"/>
      <c r="G185" s="133"/>
      <c r="H185" s="241"/>
    </row>
    <row r="186" spans="1:8" ht="12.75">
      <c r="A186" s="121" t="str">
        <f>'[5]FE-SP'!$C$25</f>
        <v>Pago de Pensiones y Otros Beneficios</v>
      </c>
      <c r="B186" s="122"/>
      <c r="C186" s="257"/>
      <c r="D186" s="122"/>
      <c r="E186" s="133"/>
      <c r="F186" s="122"/>
      <c r="G186" s="133"/>
      <c r="H186" s="241"/>
    </row>
    <row r="187" spans="1:8" ht="12.75">
      <c r="A187" s="127"/>
      <c r="B187" s="129" t="str">
        <f>'[6]5201.010101'!$F$14</f>
        <v>ANALISIS:  5201.010101  RÉGIMEN DE PENSIONES DL Nº 20530</v>
      </c>
      <c r="C187" s="257">
        <f>-'[6]5201.010101'!$H$30</f>
        <v>-4167237.1</v>
      </c>
      <c r="D187" s="129"/>
      <c r="E187" s="133">
        <v>-4107574.35</v>
      </c>
      <c r="F187" s="129"/>
      <c r="G187" s="133">
        <f>C187-E187</f>
        <v>-59662.75</v>
      </c>
      <c r="H187" s="241"/>
    </row>
    <row r="188" spans="1:8" ht="12.75">
      <c r="A188" s="127"/>
      <c r="B188" s="129" t="str">
        <f>'[6]5201.010201'!$F$14</f>
        <v>ANALISIS:  5201.010201  ESCOLARIDAD, AGUINALDOS Y GRATIFICACIONES</v>
      </c>
      <c r="C188" s="257">
        <f>-'[6]5201.010201'!$H$30</f>
        <v>-247960</v>
      </c>
      <c r="D188" s="129"/>
      <c r="E188" s="133">
        <v>-298890</v>
      </c>
      <c r="F188" s="129"/>
      <c r="G188" s="133">
        <f>C188-E188</f>
        <v>50930</v>
      </c>
      <c r="H188" s="241"/>
    </row>
    <row r="189" spans="1:8" ht="12.75">
      <c r="A189" s="127"/>
      <c r="B189" s="129" t="str">
        <f>'[6]5202.030402'!$F$14</f>
        <v>ANALISIS:  5202.030402  GASTOS DE SEPELIO Y LUTO DEL PERSONAL ACTIVO</v>
      </c>
      <c r="C189" s="257">
        <f>-'[6]5202.030402'!$H$30</f>
        <v>-64169.53</v>
      </c>
      <c r="D189" s="129"/>
      <c r="E189" s="133">
        <v>-73003.54</v>
      </c>
      <c r="F189" s="129"/>
      <c r="G189" s="133">
        <f>C189-E189</f>
        <v>8834.009999999995</v>
      </c>
      <c r="H189" s="241"/>
    </row>
    <row r="190" spans="1:8" ht="12.75">
      <c r="A190" s="127"/>
      <c r="B190" s="129" t="str">
        <f>'[6]5202.030403'!$F$14</f>
        <v>ANALISIS:  5202.030403  GASTOS DE SEPELIO Y LUTO DEL PERSONAL PENSIONISTA</v>
      </c>
      <c r="C190" s="257">
        <f>-'[6]5202.030403'!$H$30</f>
        <v>-10150.8</v>
      </c>
      <c r="D190" s="129"/>
      <c r="E190" s="133">
        <v>-7795.48</v>
      </c>
      <c r="F190" s="129"/>
      <c r="G190" s="133">
        <f>C190-E190</f>
        <v>-2355.3199999999997</v>
      </c>
      <c r="H190" s="241"/>
    </row>
    <row r="191" spans="1:8" ht="12.75">
      <c r="A191" s="127"/>
      <c r="B191" s="126" t="s">
        <v>130</v>
      </c>
      <c r="C191" s="152">
        <f>SUM(C187:C190)</f>
        <v>-4489517.43</v>
      </c>
      <c r="D191" s="126"/>
      <c r="E191" s="152">
        <f>SUM(E187:E190)</f>
        <v>-4487263.37</v>
      </c>
      <c r="F191" s="126"/>
      <c r="G191" s="152">
        <f>SUM(G187:G190)</f>
        <v>-2254.060000000005</v>
      </c>
      <c r="H191" s="241"/>
    </row>
    <row r="192" spans="1:17" ht="8.25" customHeight="1">
      <c r="A192" s="127"/>
      <c r="B192" s="126"/>
      <c r="C192" s="134"/>
      <c r="D192" s="126"/>
      <c r="E192" s="134"/>
      <c r="F192" s="126"/>
      <c r="G192" s="134"/>
      <c r="H192" s="241"/>
      <c r="Q192" s="86"/>
    </row>
    <row r="193" spans="1:17" ht="12.75">
      <c r="A193" s="121" t="str">
        <f>'[5]FE-SP'!$C$28</f>
        <v>Otros (Nota)                                                                                               </v>
      </c>
      <c r="B193" s="122"/>
      <c r="C193" s="134"/>
      <c r="D193" s="122"/>
      <c r="E193" s="134"/>
      <c r="F193" s="122"/>
      <c r="G193" s="134"/>
      <c r="H193" s="241"/>
      <c r="Q193" s="86"/>
    </row>
    <row r="194" spans="1:17" ht="12.75">
      <c r="A194" s="127"/>
      <c r="B194" s="129" t="s">
        <v>310</v>
      </c>
      <c r="C194" s="257">
        <f>'[8]F-4'!$D$34</f>
        <v>-3421625.05</v>
      </c>
      <c r="D194" s="129"/>
      <c r="E194" s="257">
        <v>-1001449.33</v>
      </c>
      <c r="F194" s="129"/>
      <c r="G194" s="133">
        <f>C194-E194</f>
        <v>-2420175.7199999997</v>
      </c>
      <c r="H194" s="241"/>
      <c r="Q194" s="86"/>
    </row>
    <row r="195" spans="1:17" ht="12.75">
      <c r="A195" s="127"/>
      <c r="B195" s="126" t="s">
        <v>130</v>
      </c>
      <c r="C195" s="134">
        <f>SUM(C192:C194)</f>
        <v>-3421625.05</v>
      </c>
      <c r="D195" s="126"/>
      <c r="E195" s="134">
        <f>SUM(E192:E194)</f>
        <v>-1001449.33</v>
      </c>
      <c r="F195" s="126"/>
      <c r="G195" s="134">
        <f>SUM(G192:G194)</f>
        <v>-2420175.7199999997</v>
      </c>
      <c r="H195" s="241"/>
      <c r="Q195" s="86"/>
    </row>
    <row r="196" spans="1:16" ht="12.75" hidden="1">
      <c r="A196" s="127"/>
      <c r="B196" s="122"/>
      <c r="C196" s="257">
        <f>C195+C191+C184+C178+C160</f>
        <v>-55567513.440000005</v>
      </c>
      <c r="D196" s="122"/>
      <c r="E196" s="133">
        <f>E195+E191+E184+E178+E160</f>
        <v>-54157068.24</v>
      </c>
      <c r="F196" s="122"/>
      <c r="G196" s="133">
        <f>G195+G191+G184+G178+G160</f>
        <v>-1410445.1999999988</v>
      </c>
      <c r="H196" s="241"/>
      <c r="O196" s="141"/>
      <c r="P196" s="141"/>
    </row>
    <row r="197" spans="1:16" ht="26.25" customHeight="1" thickBot="1">
      <c r="A197" s="303" t="s">
        <v>141</v>
      </c>
      <c r="B197" s="304"/>
      <c r="C197" s="149">
        <f>C58+C196</f>
        <v>120214.22999998927</v>
      </c>
      <c r="D197" s="253"/>
      <c r="E197" s="149">
        <f>E58+E196</f>
        <v>-5054409.700000003</v>
      </c>
      <c r="F197" s="253"/>
      <c r="G197" s="149">
        <f>G58+G196</f>
        <v>5174623.930000003</v>
      </c>
      <c r="H197" s="241"/>
      <c r="O197" s="141"/>
      <c r="P197" s="141"/>
    </row>
    <row r="198" spans="1:16" ht="9" customHeight="1" thickTop="1">
      <c r="A198" s="142"/>
      <c r="B198" s="145"/>
      <c r="C198" s="268"/>
      <c r="D198" s="145"/>
      <c r="E198" s="150"/>
      <c r="F198" s="145"/>
      <c r="G198" s="150"/>
      <c r="H198" s="241"/>
      <c r="O198" s="141"/>
      <c r="P198" s="141"/>
    </row>
    <row r="199" spans="1:16" ht="9" customHeight="1">
      <c r="A199" s="127"/>
      <c r="B199" s="122"/>
      <c r="C199" s="257"/>
      <c r="D199" s="122"/>
      <c r="E199" s="133"/>
      <c r="F199" s="122"/>
      <c r="G199" s="133"/>
      <c r="H199" s="241"/>
      <c r="O199" s="141"/>
      <c r="P199" s="141"/>
    </row>
    <row r="200" spans="1:8" ht="15.75">
      <c r="A200" s="137" t="s">
        <v>323</v>
      </c>
      <c r="B200" s="122"/>
      <c r="C200" s="257"/>
      <c r="D200" s="122"/>
      <c r="E200" s="133"/>
      <c r="F200" s="122"/>
      <c r="G200" s="133"/>
      <c r="H200" s="241"/>
    </row>
    <row r="201" spans="1:8" ht="12.75">
      <c r="A201" s="121" t="s">
        <v>113</v>
      </c>
      <c r="B201" s="122"/>
      <c r="C201" s="257"/>
      <c r="D201" s="122"/>
      <c r="E201" s="133"/>
      <c r="F201" s="122"/>
      <c r="G201" s="133"/>
      <c r="H201" s="241"/>
    </row>
    <row r="202" spans="1:8" ht="12.75">
      <c r="A202" s="121" t="s">
        <v>324</v>
      </c>
      <c r="B202" s="122"/>
      <c r="C202" s="257"/>
      <c r="D202" s="122"/>
      <c r="E202" s="133"/>
      <c r="F202" s="122"/>
      <c r="G202" s="133"/>
      <c r="H202" s="241"/>
    </row>
    <row r="203" spans="1:20" ht="12.75">
      <c r="A203" s="127"/>
      <c r="B203" s="129" t="str">
        <f>'1503.0101'!D12</f>
        <v>ANALISIS:  1503.0101  PARA TRANSPORTE TERRESTRE</v>
      </c>
      <c r="C203" s="257">
        <f>-'[7]1503.0101'!$C$35</f>
        <v>-1237580</v>
      </c>
      <c r="D203" s="129"/>
      <c r="E203" s="133">
        <f>-'1503.0101'!C35-'1503.0101'!C36</f>
        <v>-722700</v>
      </c>
      <c r="F203" s="129"/>
      <c r="G203" s="133">
        <f aca="true" t="shared" si="4" ref="G203:G219">C203-E203</f>
        <v>-514880</v>
      </c>
      <c r="H203" s="241"/>
      <c r="R203" s="237"/>
      <c r="S203" s="237"/>
      <c r="T203" s="237"/>
    </row>
    <row r="204" spans="1:20" ht="12.75">
      <c r="A204" s="127"/>
      <c r="B204" s="129" t="str">
        <f>'[7]1503.0103'!$D$12</f>
        <v>ANALISIS:  1503.0103  PARA TRANSPORTE ACUATICO</v>
      </c>
      <c r="C204" s="257">
        <f>-'[7]1503.0103'!$F$32</f>
        <v>-11319</v>
      </c>
      <c r="D204" s="129"/>
      <c r="E204" s="133">
        <v>0</v>
      </c>
      <c r="F204" s="129"/>
      <c r="G204" s="133">
        <f t="shared" si="4"/>
        <v>-11319</v>
      </c>
      <c r="H204" s="241"/>
      <c r="R204" s="237"/>
      <c r="S204" s="237"/>
      <c r="T204" s="237"/>
    </row>
    <row r="205" spans="1:20" ht="12.75">
      <c r="A205" s="127"/>
      <c r="B205" s="129" t="str">
        <f>'1503.020101'!D13</f>
        <v>ANALISIS:  1503.020101  MAQUINAS Y EQUIPOS DE OFICINA</v>
      </c>
      <c r="C205" s="257">
        <f>-'[7]1503.020101'!$E$37</f>
        <v>-183358.03999999998</v>
      </c>
      <c r="D205" s="129"/>
      <c r="E205" s="133">
        <f>-'1503.020101'!C36</f>
        <v>-190270.78999999998</v>
      </c>
      <c r="F205" s="129"/>
      <c r="G205" s="133">
        <f t="shared" si="4"/>
        <v>6912.75</v>
      </c>
      <c r="H205" s="241"/>
      <c r="R205" s="237"/>
      <c r="S205" s="237"/>
      <c r="T205" s="237"/>
    </row>
    <row r="206" spans="1:20" ht="12.75">
      <c r="A206" s="127"/>
      <c r="B206" s="129" t="str">
        <f>'1503.020102'!D13</f>
        <v>ANALISIS:  1503.020102  MOBILIARIO DE OFICINA</v>
      </c>
      <c r="C206" s="257">
        <f>-'[7]1503.020102'!$E$38</f>
        <v>-51455</v>
      </c>
      <c r="D206" s="129"/>
      <c r="E206" s="133">
        <f>-'1503.020102'!C36</f>
        <v>-51390</v>
      </c>
      <c r="F206" s="129"/>
      <c r="G206" s="133">
        <f t="shared" si="4"/>
        <v>-65</v>
      </c>
      <c r="H206" s="241"/>
      <c r="R206" s="237"/>
      <c r="S206" s="237"/>
      <c r="T206" s="237"/>
    </row>
    <row r="207" spans="1:20" ht="12.75">
      <c r="A207" s="127"/>
      <c r="B207" s="129" t="str">
        <f>'1503.020201'!D14</f>
        <v>ANALISIS:  1503.020201  MAQUINAS Y EQUIPOS EDUCATIVOS</v>
      </c>
      <c r="C207" s="257">
        <f>-'[7]1503.020201'!$E$40</f>
        <v>-140741.45</v>
      </c>
      <c r="D207" s="129"/>
      <c r="E207" s="133">
        <f>-'1503.020201'!C37</f>
        <v>-329778.61000000004</v>
      </c>
      <c r="F207" s="129"/>
      <c r="G207" s="133">
        <f t="shared" si="4"/>
        <v>189037.16000000003</v>
      </c>
      <c r="H207" s="241"/>
      <c r="R207" s="237"/>
      <c r="S207" s="237"/>
      <c r="T207" s="237"/>
    </row>
    <row r="208" spans="1:20" ht="12.75">
      <c r="A208" s="127"/>
      <c r="B208" s="129" t="str">
        <f>'1503.020202'!D14</f>
        <v>ANALISIS:  1503.020202  MOBILIARIO EDUCATIVO</v>
      </c>
      <c r="C208" s="257">
        <f>-'[7]1503.020202'!$E$38</f>
        <v>-118800.6</v>
      </c>
      <c r="D208" s="129"/>
      <c r="E208" s="133">
        <f>-'1503.020202'!C37</f>
        <v>-130408.98</v>
      </c>
      <c r="F208" s="129"/>
      <c r="G208" s="133">
        <f t="shared" si="4"/>
        <v>11608.37999999999</v>
      </c>
      <c r="H208" s="241"/>
      <c r="R208" s="237"/>
      <c r="S208" s="237"/>
      <c r="T208" s="237"/>
    </row>
    <row r="209" spans="1:20" ht="12.75">
      <c r="A209" s="127"/>
      <c r="B209" s="129" t="str">
        <f>'1503.020301'!D14</f>
        <v>ANALISIS:  1503.020301  EQUIPOS COMPUTACIONALES Y PERIFERICOS</v>
      </c>
      <c r="C209" s="257">
        <f>-'[7]1503.020301'!$E$42</f>
        <v>-2002256.56</v>
      </c>
      <c r="D209" s="129"/>
      <c r="E209" s="133">
        <f>-'1503.020301'!C37</f>
        <v>-45900.17</v>
      </c>
      <c r="F209" s="129"/>
      <c r="G209" s="133">
        <f t="shared" si="4"/>
        <v>-1956356.3900000001</v>
      </c>
      <c r="H209" s="241"/>
      <c r="R209" s="237"/>
      <c r="S209" s="237"/>
      <c r="T209" s="237"/>
    </row>
    <row r="210" spans="1:20" ht="12.75">
      <c r="A210" s="127"/>
      <c r="B210" s="129" t="str">
        <f>'1503.020302'!D14</f>
        <v>ANALISIS:  1503.020302  EQUIPOS DE COMUNICACIONES PARA REDES</v>
      </c>
      <c r="C210" s="257">
        <f>-'[7]1503.020302'!$C$37</f>
        <v>0</v>
      </c>
      <c r="D210" s="129"/>
      <c r="E210" s="133">
        <f>-'1503.020302'!C37</f>
        <v>-12977.87</v>
      </c>
      <c r="F210" s="129"/>
      <c r="G210" s="133">
        <f t="shared" si="4"/>
        <v>12977.87</v>
      </c>
      <c r="H210" s="241"/>
      <c r="R210" s="237"/>
      <c r="S210" s="237"/>
      <c r="T210" s="237"/>
    </row>
    <row r="211" spans="1:20" ht="12.75">
      <c r="A211" s="127"/>
      <c r="B211" s="129" t="str">
        <f>'1503.020303'!D14</f>
        <v>ANALISIS:  1503.020303  EQUIPOS DE TELECOMUNICACIONES</v>
      </c>
      <c r="C211" s="257">
        <f>-'[7]1503.020303'!$C$37</f>
        <v>0</v>
      </c>
      <c r="D211" s="129"/>
      <c r="E211" s="133">
        <f>-'1503.020303'!C37</f>
        <v>-3169</v>
      </c>
      <c r="F211" s="129"/>
      <c r="G211" s="133">
        <f t="shared" si="4"/>
        <v>3169</v>
      </c>
      <c r="H211" s="241"/>
      <c r="R211" s="237"/>
      <c r="S211" s="237"/>
      <c r="T211" s="237"/>
    </row>
    <row r="212" spans="1:20" ht="12.75">
      <c r="A212" s="127"/>
      <c r="B212" s="129" t="str">
        <f>'1503.020402'!D14</f>
        <v>ANALISIS:  1503.020402  EQUIPO</v>
      </c>
      <c r="C212" s="257">
        <f>-'[7]1503.020402'!$C$37</f>
        <v>0</v>
      </c>
      <c r="D212" s="129"/>
      <c r="E212" s="133">
        <f>-'1503.020402'!C37</f>
        <v>-800</v>
      </c>
      <c r="F212" s="129"/>
      <c r="G212" s="133">
        <f t="shared" si="4"/>
        <v>800</v>
      </c>
      <c r="H212" s="241"/>
      <c r="R212" s="237"/>
      <c r="S212" s="237"/>
      <c r="T212" s="237"/>
    </row>
    <row r="213" spans="1:20" ht="12.75">
      <c r="A213" s="127"/>
      <c r="B213" s="129" t="str">
        <f>'[7]1503.020502'!$D$14</f>
        <v>ANALISIS:  1503.020502  EQUIPOS DE USO AGRICOLA Y PESQUERO</v>
      </c>
      <c r="C213" s="257">
        <f>-'[7]1503.020502'!$E$38</f>
        <v>-1700</v>
      </c>
      <c r="D213" s="129"/>
      <c r="E213" s="133"/>
      <c r="F213" s="129"/>
      <c r="G213" s="133">
        <f t="shared" si="4"/>
        <v>-1700</v>
      </c>
      <c r="H213" s="241"/>
      <c r="R213" s="237"/>
      <c r="S213" s="237"/>
      <c r="T213" s="237"/>
    </row>
    <row r="214" spans="1:20" ht="12.75">
      <c r="A214" s="274"/>
      <c r="B214" s="275" t="str">
        <f>'[7]1503.020601'!$D$14</f>
        <v>ANALISIS:  1503.020601  EQUIPO DE CULTURA Y ARTE</v>
      </c>
      <c r="C214" s="276">
        <f>-'[7]1503.020601'!$E$37</f>
        <v>-40410.82</v>
      </c>
      <c r="D214" s="275"/>
      <c r="E214" s="277"/>
      <c r="F214" s="275"/>
      <c r="G214" s="277">
        <f t="shared" si="4"/>
        <v>-40410.82</v>
      </c>
      <c r="H214" s="279"/>
      <c r="R214" s="237"/>
      <c r="S214" s="237"/>
      <c r="T214" s="237"/>
    </row>
    <row r="215" spans="1:20" ht="12.75">
      <c r="A215" s="127"/>
      <c r="B215" s="129" t="str">
        <f>'1503.020901'!D14</f>
        <v>ANALISIS:  1503.020901  AIRE ACONDICIONADO Y REFRIGERACION</v>
      </c>
      <c r="C215" s="257">
        <f>-'[7]1503.020901'!$C$37</f>
        <v>-67219</v>
      </c>
      <c r="D215" s="129"/>
      <c r="E215" s="133">
        <f>-'1503.020901'!C37</f>
        <v>-118855</v>
      </c>
      <c r="F215" s="129"/>
      <c r="G215" s="133">
        <f t="shared" si="4"/>
        <v>51636</v>
      </c>
      <c r="H215" s="241"/>
      <c r="R215" s="237"/>
      <c r="S215" s="237"/>
      <c r="T215" s="237"/>
    </row>
    <row r="216" spans="1:20" ht="12.75">
      <c r="A216" s="127"/>
      <c r="B216" s="129" t="str">
        <f>'1503.020902'!D14</f>
        <v>ANALISIS:  1503.020902  ASEO, LIMPIEZA Y COCINA</v>
      </c>
      <c r="C216" s="257">
        <f>-'[7]1503.020902'!$C$37</f>
        <v>-8310</v>
      </c>
      <c r="D216" s="129"/>
      <c r="E216" s="133">
        <f>-'1503.020902'!C37</f>
        <v>-980</v>
      </c>
      <c r="F216" s="129"/>
      <c r="G216" s="133">
        <f t="shared" si="4"/>
        <v>-7330</v>
      </c>
      <c r="H216" s="241"/>
      <c r="R216" s="237"/>
      <c r="S216" s="237"/>
      <c r="T216" s="237"/>
    </row>
    <row r="217" spans="1:20" ht="12.75">
      <c r="A217" s="127"/>
      <c r="B217" s="129" t="str">
        <f>'1503.020904'!D14</f>
        <v>ANALISIS:  1503.020904  ELECTRICIDAD Y ELECTRÓNICA</v>
      </c>
      <c r="C217" s="257">
        <f>-'[7]1503.020904'!$E$39</f>
        <v>-650</v>
      </c>
      <c r="D217" s="129"/>
      <c r="E217" s="133">
        <f>-'1503.020904'!C37</f>
        <v>-3133</v>
      </c>
      <c r="F217" s="129"/>
      <c r="G217" s="133">
        <f t="shared" si="4"/>
        <v>2483</v>
      </c>
      <c r="H217" s="241"/>
      <c r="R217" s="237"/>
      <c r="S217" s="237"/>
      <c r="T217" s="237"/>
    </row>
    <row r="218" spans="1:20" ht="12.75">
      <c r="A218" s="127"/>
      <c r="B218" s="129" t="str">
        <f>'1503.020905'!D14</f>
        <v>ANALISIS:  1503.020905  EQUIPOS E INSTRUMENTOS DE MEDICIÓN</v>
      </c>
      <c r="C218" s="257">
        <f>'[7]1503.020905'!$E$40</f>
        <v>0</v>
      </c>
      <c r="D218" s="129"/>
      <c r="E218" s="133">
        <f>-'1503.020905'!C37</f>
        <v>-9860</v>
      </c>
      <c r="F218" s="129"/>
      <c r="G218" s="133">
        <f t="shared" si="4"/>
        <v>9860</v>
      </c>
      <c r="H218" s="241"/>
      <c r="R218" s="237"/>
      <c r="S218" s="237"/>
      <c r="T218" s="237"/>
    </row>
    <row r="219" spans="1:20" ht="12.75">
      <c r="A219" s="127"/>
      <c r="B219" s="129" t="str">
        <f>'1503.020999'!D14</f>
        <v>ANALISIS:  1503.020999  MAQUINARIAS, EQUIPOS Y MOBILIRIOS DE OTROS</v>
      </c>
      <c r="C219" s="257">
        <f>-'[7]1503.020999'!$C$37</f>
        <v>-186086.4</v>
      </c>
      <c r="D219" s="129"/>
      <c r="E219" s="133">
        <f>-'1503.020999'!C34</f>
        <v>-34419.7</v>
      </c>
      <c r="F219" s="129"/>
      <c r="G219" s="133">
        <f t="shared" si="4"/>
        <v>-151666.7</v>
      </c>
      <c r="H219" s="241"/>
      <c r="R219" s="237"/>
      <c r="S219" s="237"/>
      <c r="T219" s="237"/>
    </row>
    <row r="220" spans="1:24" ht="12.75">
      <c r="A220" s="127"/>
      <c r="B220" s="273" t="s">
        <v>92</v>
      </c>
      <c r="C220" s="248">
        <f>SUM(C203:C219)</f>
        <v>-4049886.87</v>
      </c>
      <c r="D220" s="260"/>
      <c r="E220" s="248">
        <f>SUM(E203:E219)</f>
        <v>-1654643.12</v>
      </c>
      <c r="F220" s="260"/>
      <c r="G220" s="248">
        <f>SUM(G203:G219)</f>
        <v>-2395243.75</v>
      </c>
      <c r="H220" s="250"/>
      <c r="R220" s="237"/>
      <c r="S220" s="237"/>
      <c r="T220" s="237"/>
      <c r="X220" s="86"/>
    </row>
    <row r="221" spans="1:8" ht="12.75">
      <c r="A221" s="127"/>
      <c r="B221" s="129"/>
      <c r="C221" s="257"/>
      <c r="D221" s="129"/>
      <c r="E221" s="133"/>
      <c r="F221" s="129"/>
      <c r="G221" s="133"/>
      <c r="H221" s="241"/>
    </row>
    <row r="222" spans="1:8" ht="12.75">
      <c r="A222" s="127"/>
      <c r="B222" s="129"/>
      <c r="C222" s="257"/>
      <c r="D222" s="129"/>
      <c r="E222" s="133"/>
      <c r="F222" s="129"/>
      <c r="G222" s="133"/>
      <c r="H222" s="241"/>
    </row>
    <row r="223" spans="1:8" ht="12.75">
      <c r="A223" s="127"/>
      <c r="B223" s="129"/>
      <c r="C223" s="257"/>
      <c r="D223" s="129"/>
      <c r="E223" s="133"/>
      <c r="F223" s="129"/>
      <c r="G223" s="133"/>
      <c r="H223" s="259"/>
    </row>
    <row r="224" spans="1:19" ht="12.75">
      <c r="A224" s="121" t="s">
        <v>89</v>
      </c>
      <c r="B224" s="122"/>
      <c r="C224" s="269"/>
      <c r="D224" s="122"/>
      <c r="E224" s="140"/>
      <c r="F224" s="122"/>
      <c r="G224" s="140"/>
      <c r="H224" s="241"/>
      <c r="S224" s="238"/>
    </row>
    <row r="225" spans="1:8" ht="12.75">
      <c r="A225" s="127"/>
      <c r="B225" s="128" t="str">
        <f>'[7]1501.070201'!$D$65</f>
        <v>ANALISIS:  1501.070201  INSTALACIONES EDUCATIVAS</v>
      </c>
      <c r="C225" s="269">
        <f>-'[7]1501.070201'!$E$89</f>
        <v>-179246.3</v>
      </c>
      <c r="D225" s="129"/>
      <c r="E225" s="140">
        <v>-3055688.09</v>
      </c>
      <c r="F225" s="129"/>
      <c r="G225" s="133">
        <f aca="true" t="shared" si="5" ref="G225:G230">C225-E225</f>
        <v>2876441.79</v>
      </c>
      <c r="H225" s="241"/>
    </row>
    <row r="226" spans="1:8" ht="12.75">
      <c r="A226" s="127"/>
      <c r="B226" s="128" t="str">
        <f>'[7]1501.070202'!$D$13</f>
        <v>ANALISIS:  1501.070202  POR ADMINISTRACIÓN DIRECTA - PERSONAL</v>
      </c>
      <c r="C226" s="269">
        <f>-'[7]1501.070202'!$E$37</f>
        <v>-130365.35</v>
      </c>
      <c r="D226" s="129"/>
      <c r="E226" s="140"/>
      <c r="F226" s="129"/>
      <c r="G226" s="133">
        <f t="shared" si="5"/>
        <v>-130365.35</v>
      </c>
      <c r="H226" s="241"/>
    </row>
    <row r="227" spans="1:8" ht="12.75">
      <c r="A227" s="127"/>
      <c r="B227" s="128" t="str">
        <f>'[7]1501.070203'!$D$13</f>
        <v>ANALISIS:  1501.070203  POR ADMINISTRACIÓN DIRECTA - BIENES</v>
      </c>
      <c r="C227" s="269">
        <f>-'[7]1501.070203'!$E$37</f>
        <v>-111501.03</v>
      </c>
      <c r="D227" s="129"/>
      <c r="E227" s="140"/>
      <c r="F227" s="129"/>
      <c r="G227" s="133">
        <f t="shared" si="5"/>
        <v>-111501.03</v>
      </c>
      <c r="H227" s="241"/>
    </row>
    <row r="228" spans="1:8" ht="12.75">
      <c r="A228" s="127"/>
      <c r="B228" s="128" t="str">
        <f>'[7]1501.070204'!$D$13</f>
        <v>ANALISIS:  1501.070204  POR ADMINISTRACIÓN DIRECTA - SERVICIOS</v>
      </c>
      <c r="C228" s="269">
        <f>-'[7]1501.070204'!$E$37</f>
        <v>-15451.83</v>
      </c>
      <c r="D228" s="129"/>
      <c r="E228" s="140"/>
      <c r="F228" s="129"/>
      <c r="G228" s="133">
        <f t="shared" si="5"/>
        <v>-15451.83</v>
      </c>
      <c r="H228" s="241"/>
    </row>
    <row r="229" spans="1:8" ht="12.75">
      <c r="A229" s="127"/>
      <c r="B229" s="128" t="str">
        <f>'[7]1501.070205'!$D$13</f>
        <v>ANALISIS:  1501.070205  POR ADMINISTRACIÓN DIRECTA - OTROS</v>
      </c>
      <c r="C229" s="269">
        <f>-'[7]1501.070205'!$E$37</f>
        <v>-9554.7</v>
      </c>
      <c r="D229" s="129"/>
      <c r="E229" s="140"/>
      <c r="F229" s="129"/>
      <c r="G229" s="133">
        <f t="shared" si="5"/>
        <v>-9554.7</v>
      </c>
      <c r="H229" s="241"/>
    </row>
    <row r="230" spans="1:8" ht="12.75">
      <c r="A230" s="127"/>
      <c r="B230" s="128" t="str">
        <f>CONCATENATE('[7]1501.080301'!$D$13," ",'[7]1501.080301'!$D$12)</f>
        <v>ANALISIS:  1501.080301  POR CONTRATA 1501.0803:  INFRAESTRUCTURA ELÉCTRICA</v>
      </c>
      <c r="C230" s="269">
        <f>-'[7]1501.080301'!$E$37</f>
        <v>-219488.08000000002</v>
      </c>
      <c r="D230" s="129"/>
      <c r="E230" s="140"/>
      <c r="F230" s="129"/>
      <c r="G230" s="133">
        <f t="shared" si="5"/>
        <v>-219488.08000000002</v>
      </c>
      <c r="H230" s="241"/>
    </row>
    <row r="231" spans="1:20" ht="12.75">
      <c r="A231" s="127"/>
      <c r="B231" s="126" t="s">
        <v>90</v>
      </c>
      <c r="C231" s="248">
        <f>SUM(C225:C230)</f>
        <v>-665607.29</v>
      </c>
      <c r="D231" s="126"/>
      <c r="E231" s="248">
        <f>SUM(E225:E230)</f>
        <v>-3055688.09</v>
      </c>
      <c r="F231" s="126"/>
      <c r="G231" s="248">
        <f>SUM(G225:G230)</f>
        <v>2390080.8</v>
      </c>
      <c r="H231" s="241"/>
      <c r="R231" s="237"/>
      <c r="T231" s="238"/>
    </row>
    <row r="232" spans="1:8" ht="12.75">
      <c r="A232" s="121"/>
      <c r="B232" s="122"/>
      <c r="C232" s="269"/>
      <c r="D232" s="122"/>
      <c r="E232" s="140"/>
      <c r="F232" s="122"/>
      <c r="G232" s="140"/>
      <c r="H232" s="241"/>
    </row>
    <row r="233" spans="1:8" ht="12.75">
      <c r="A233" s="121" t="s">
        <v>94</v>
      </c>
      <c r="B233" s="122"/>
      <c r="C233" s="269"/>
      <c r="D233" s="122"/>
      <c r="E233" s="140"/>
      <c r="F233" s="122"/>
      <c r="G233" s="140"/>
      <c r="H233" s="241"/>
    </row>
    <row r="234" spans="1:8" ht="12.75">
      <c r="A234" s="121"/>
      <c r="B234" s="129" t="str">
        <f>'[7]1505.01'!$D$12</f>
        <v>ANALISIS:  1505.01 ESTUDIO DE PREINVERSIÓN</v>
      </c>
      <c r="C234" s="269">
        <f>-'[7]1505.01'!$E$36</f>
        <v>-75511.36</v>
      </c>
      <c r="D234" s="122"/>
      <c r="E234" s="140"/>
      <c r="F234" s="122"/>
      <c r="G234" s="133">
        <f>C234-E234</f>
        <v>-75511.36</v>
      </c>
      <c r="H234" s="241"/>
    </row>
    <row r="235" spans="1:8" ht="12.75">
      <c r="A235" s="121"/>
      <c r="B235" s="129" t="str">
        <f>'[7]1505.02'!$D$12</f>
        <v>ANALISIS:  1505.02 ELABORACIÓN DE EXPEDIENTE TÉCNICO</v>
      </c>
      <c r="C235" s="269">
        <f>-'[7]1505.02'!$E$36</f>
        <v>-3500</v>
      </c>
      <c r="D235" s="122"/>
      <c r="E235" s="140"/>
      <c r="F235" s="122"/>
      <c r="G235" s="133">
        <f>C235-E235</f>
        <v>-3500</v>
      </c>
      <c r="H235" s="241"/>
    </row>
    <row r="236" spans="1:8" ht="12.75">
      <c r="A236" s="121"/>
      <c r="B236" s="129" t="str">
        <f>'[7]1505.0303'!$D$12</f>
        <v>ANALISIS:  1505.0303  GASTOS POR LA CONTRATACION DE SERVICIOS</v>
      </c>
      <c r="C236" s="269">
        <f>-'[7]1505.0303'!$E$36</f>
        <v>-24500</v>
      </c>
      <c r="D236" s="122"/>
      <c r="E236" s="140"/>
      <c r="F236" s="122"/>
      <c r="G236" s="133">
        <f>C236-E236</f>
        <v>-24500</v>
      </c>
      <c r="H236" s="241"/>
    </row>
    <row r="237" spans="1:8" ht="12.75">
      <c r="A237" s="127"/>
      <c r="B237" s="129" t="str">
        <f>'1507.0201'!D13</f>
        <v>ANALISIS:  1507.0201  LIBROS Y TEXTOS PARA BIBLIOTECAS</v>
      </c>
      <c r="C237" s="269">
        <f>-'[7]1507.0201'!$C$36</f>
        <v>-103876</v>
      </c>
      <c r="D237" s="129"/>
      <c r="E237" s="140">
        <f>-'1507.0201'!C36</f>
        <v>-253851.97999999998</v>
      </c>
      <c r="F237" s="129"/>
      <c r="G237" s="133">
        <f>C237-E237</f>
        <v>149975.97999999998</v>
      </c>
      <c r="H237" s="241"/>
    </row>
    <row r="238" spans="1:8" ht="12.75">
      <c r="A238" s="127"/>
      <c r="B238" s="126" t="s">
        <v>95</v>
      </c>
      <c r="C238" s="248">
        <f>SUM(C234:C237)</f>
        <v>-207387.36</v>
      </c>
      <c r="D238" s="126"/>
      <c r="E238" s="248">
        <f>SUM(E234:E237)</f>
        <v>-253851.97999999998</v>
      </c>
      <c r="F238" s="126"/>
      <c r="G238" s="248">
        <f>SUM(G234:G237)</f>
        <v>46464.61999999998</v>
      </c>
      <c r="H238" s="241"/>
    </row>
    <row r="239" spans="1:8" ht="12.75">
      <c r="A239" s="131"/>
      <c r="B239" s="148"/>
      <c r="C239" s="270"/>
      <c r="D239" s="148"/>
      <c r="E239" s="151"/>
      <c r="F239" s="148"/>
      <c r="G239" s="151"/>
      <c r="H239" s="241"/>
    </row>
    <row r="240" spans="1:16" ht="26.25" customHeight="1" thickBot="1">
      <c r="A240" s="303" t="s">
        <v>142</v>
      </c>
      <c r="B240" s="304"/>
      <c r="C240" s="149">
        <f>C220+C231+C238</f>
        <v>-4922881.5200000005</v>
      </c>
      <c r="D240" s="253"/>
      <c r="E240" s="149">
        <f>E220+E231+E238</f>
        <v>-4964183.1899999995</v>
      </c>
      <c r="F240" s="253"/>
      <c r="G240" s="149">
        <f>G220+G231+G238</f>
        <v>41301.669999999795</v>
      </c>
      <c r="H240" s="241"/>
      <c r="O240" s="141"/>
      <c r="P240" s="141"/>
    </row>
    <row r="241" spans="1:8" ht="13.5" thickTop="1">
      <c r="A241" s="127"/>
      <c r="B241" s="129"/>
      <c r="C241" s="269"/>
      <c r="D241" s="129"/>
      <c r="E241" s="140"/>
      <c r="F241" s="129"/>
      <c r="G241" s="140"/>
      <c r="H241" s="241"/>
    </row>
    <row r="242" spans="1:8" ht="12.75">
      <c r="A242" s="127"/>
      <c r="B242" s="129"/>
      <c r="C242" s="269"/>
      <c r="D242" s="129"/>
      <c r="E242" s="140"/>
      <c r="F242" s="129"/>
      <c r="G242" s="140"/>
      <c r="H242" s="241"/>
    </row>
    <row r="243" spans="1:8" ht="15.75">
      <c r="A243" s="137" t="s">
        <v>98</v>
      </c>
      <c r="B243" s="122"/>
      <c r="C243" s="257"/>
      <c r="D243" s="122"/>
      <c r="E243" s="133"/>
      <c r="F243" s="122"/>
      <c r="G243" s="133"/>
      <c r="H243" s="241"/>
    </row>
    <row r="244" spans="1:8" ht="12.75">
      <c r="A244" s="121" t="s">
        <v>103</v>
      </c>
      <c r="B244" s="122"/>
      <c r="C244" s="257"/>
      <c r="D244" s="122"/>
      <c r="E244" s="133"/>
      <c r="F244" s="122"/>
      <c r="G244" s="133"/>
      <c r="H244" s="241"/>
    </row>
    <row r="245" spans="1:8" ht="12.75">
      <c r="A245" s="121" t="s">
        <v>325</v>
      </c>
      <c r="B245" s="122"/>
      <c r="C245" s="257"/>
      <c r="D245" s="122"/>
      <c r="E245" s="133"/>
      <c r="F245" s="122"/>
      <c r="G245" s="133"/>
      <c r="H245" s="241"/>
    </row>
    <row r="246" spans="1:8" ht="12.75">
      <c r="A246" s="127"/>
      <c r="B246" s="129" t="str">
        <f>'[4]4404.01'!$F$12</f>
        <v>ANÁLISIS:  4404.01  TRASPASOS DEL TESORO PÚBLICO</v>
      </c>
      <c r="C246" s="257">
        <f>'[4]4404.01'!$H$30</f>
        <v>579372.3500000001</v>
      </c>
      <c r="D246" s="129"/>
      <c r="E246" s="133">
        <v>1884918.44</v>
      </c>
      <c r="F246" s="129"/>
      <c r="G246" s="133">
        <f>C246-E246</f>
        <v>-1305546.0899999999</v>
      </c>
      <c r="H246" s="241"/>
    </row>
    <row r="247" spans="1:8" ht="12.75">
      <c r="A247" s="127"/>
      <c r="B247" s="129" t="str">
        <f>'[4]4404.030102'!$F$14</f>
        <v>ANÁLISIS:  4404.030102  SOBRECANON PETROLERO</v>
      </c>
      <c r="C247" s="269">
        <f>'[4]4404.030102'!$H$30</f>
        <v>4159028.209999999</v>
      </c>
      <c r="D247" s="129"/>
      <c r="E247" s="140">
        <v>1270471.95</v>
      </c>
      <c r="F247" s="129"/>
      <c r="G247" s="133">
        <f>C247-E247</f>
        <v>2888556.259999999</v>
      </c>
      <c r="H247" s="241"/>
    </row>
    <row r="248" spans="1:8" ht="12.75">
      <c r="A248" s="127"/>
      <c r="B248" s="126" t="s">
        <v>97</v>
      </c>
      <c r="C248" s="248">
        <f>SUM(C246:C247)</f>
        <v>4738400.559999999</v>
      </c>
      <c r="D248" s="126"/>
      <c r="E248" s="248">
        <f>SUM(E246:E247)</f>
        <v>3155390.3899999997</v>
      </c>
      <c r="F248" s="126"/>
      <c r="G248" s="248">
        <f>SUM(G246:G247)</f>
        <v>1583010.169999999</v>
      </c>
      <c r="H248" s="241"/>
    </row>
    <row r="249" spans="1:8" ht="12.75">
      <c r="A249" s="127"/>
      <c r="B249" s="129"/>
      <c r="C249" s="269"/>
      <c r="D249" s="129"/>
      <c r="E249" s="140"/>
      <c r="F249" s="129"/>
      <c r="G249" s="140"/>
      <c r="H249" s="241"/>
    </row>
    <row r="250" spans="1:8" ht="12.75">
      <c r="A250" s="121" t="str">
        <f>'[5]FE-SP'!$C$49</f>
        <v>Otros (Nota)</v>
      </c>
      <c r="B250" s="122"/>
      <c r="C250" s="269"/>
      <c r="D250" s="122"/>
      <c r="E250" s="140"/>
      <c r="F250" s="122"/>
      <c r="G250" s="140"/>
      <c r="H250" s="241"/>
    </row>
    <row r="251" spans="1:8" ht="12.75">
      <c r="A251" s="127"/>
      <c r="B251" s="129" t="s">
        <v>312</v>
      </c>
      <c r="C251" s="269">
        <f>'[8]F-4'!$D$45</f>
        <v>186152.44</v>
      </c>
      <c r="D251" s="129"/>
      <c r="E251" s="140">
        <v>782033.86</v>
      </c>
      <c r="F251" s="129"/>
      <c r="G251" s="133">
        <f>C251-E251</f>
        <v>-595881.4199999999</v>
      </c>
      <c r="H251" s="241"/>
    </row>
    <row r="252" spans="1:8" ht="12.75">
      <c r="A252" s="127"/>
      <c r="B252" s="126" t="s">
        <v>99</v>
      </c>
      <c r="C252" s="248">
        <f>C251</f>
        <v>186152.44</v>
      </c>
      <c r="D252" s="126"/>
      <c r="E252" s="248">
        <f>E251</f>
        <v>782033.86</v>
      </c>
      <c r="F252" s="126"/>
      <c r="G252" s="248">
        <f>G251</f>
        <v>-595881.4199999999</v>
      </c>
      <c r="H252" s="241"/>
    </row>
    <row r="253" spans="1:8" ht="12.75" hidden="1">
      <c r="A253" s="127"/>
      <c r="B253" s="126"/>
      <c r="C253" s="139">
        <f>C252+C248</f>
        <v>4924552.999999999</v>
      </c>
      <c r="D253" s="126"/>
      <c r="E253" s="139">
        <f>E252+E248</f>
        <v>3937424.2499999995</v>
      </c>
      <c r="F253" s="126"/>
      <c r="G253" s="139">
        <f>G252+G248</f>
        <v>987128.7499999991</v>
      </c>
      <c r="H253" s="241"/>
    </row>
    <row r="254" spans="1:8" ht="12.75">
      <c r="A254" s="127"/>
      <c r="B254" s="122"/>
      <c r="C254" s="269"/>
      <c r="D254" s="122"/>
      <c r="E254" s="140"/>
      <c r="F254" s="122"/>
      <c r="G254" s="140"/>
      <c r="H254" s="241"/>
    </row>
    <row r="255" spans="1:8" ht="12.75">
      <c r="A255" s="121" t="s">
        <v>113</v>
      </c>
      <c r="B255" s="122"/>
      <c r="C255" s="257"/>
      <c r="D255" s="122"/>
      <c r="E255" s="133"/>
      <c r="F255" s="122"/>
      <c r="G255" s="133"/>
      <c r="H255" s="241"/>
    </row>
    <row r="256" spans="1:8" ht="12.75">
      <c r="A256" s="121" t="s">
        <v>326</v>
      </c>
      <c r="B256" s="122"/>
      <c r="C256" s="269"/>
      <c r="D256" s="122"/>
      <c r="E256" s="140"/>
      <c r="F256" s="122"/>
      <c r="G256" s="140"/>
      <c r="H256" s="241"/>
    </row>
    <row r="257" spans="1:8" ht="12.75">
      <c r="A257" s="127"/>
      <c r="B257" s="258" t="s">
        <v>319</v>
      </c>
      <c r="C257" s="269">
        <v>-723.06</v>
      </c>
      <c r="D257" s="122"/>
      <c r="E257" s="140">
        <v>0</v>
      </c>
      <c r="F257" s="122"/>
      <c r="G257" s="133">
        <f>C257-E257</f>
        <v>-723.06</v>
      </c>
      <c r="H257" s="241"/>
    </row>
    <row r="258" spans="1:8" ht="12.75">
      <c r="A258" s="127"/>
      <c r="B258" s="122" t="s">
        <v>315</v>
      </c>
      <c r="C258" s="269">
        <v>-1174.39</v>
      </c>
      <c r="D258" s="122"/>
      <c r="E258" s="140">
        <f>'[5]FE-SP'!$D$52</f>
        <v>-247.06</v>
      </c>
      <c r="F258" s="122"/>
      <c r="G258" s="133">
        <f>C258-E258</f>
        <v>-927.3300000000002</v>
      </c>
      <c r="H258" s="241"/>
    </row>
    <row r="259" spans="1:8" ht="12.75">
      <c r="A259" s="127"/>
      <c r="B259" s="126" t="s">
        <v>314</v>
      </c>
      <c r="C259" s="248">
        <f>SUM(C257:C258)</f>
        <v>-1897.45</v>
      </c>
      <c r="D259" s="126"/>
      <c r="E259" s="248">
        <f>SUM(E257:E258)</f>
        <v>-247.06</v>
      </c>
      <c r="F259" s="126"/>
      <c r="G259" s="248">
        <f>SUM(G257:G258)</f>
        <v>-1650.39</v>
      </c>
      <c r="H259" s="241"/>
    </row>
    <row r="260" spans="1:8" ht="12.75">
      <c r="A260" s="127"/>
      <c r="C260" s="269"/>
      <c r="D260" s="122"/>
      <c r="E260" s="140"/>
      <c r="F260" s="122"/>
      <c r="G260" s="140"/>
      <c r="H260" s="241"/>
    </row>
    <row r="261" spans="1:8" ht="12.75">
      <c r="A261" s="127"/>
      <c r="B261" s="122"/>
      <c r="C261" s="269"/>
      <c r="D261" s="122"/>
      <c r="E261" s="140"/>
      <c r="F261" s="122"/>
      <c r="G261" s="140"/>
      <c r="H261" s="241"/>
    </row>
    <row r="262" spans="1:8" ht="12.75">
      <c r="A262" s="121" t="str">
        <f>'[5]FE-SP'!$C$49</f>
        <v>Otros (Nota)</v>
      </c>
      <c r="B262" s="122"/>
      <c r="C262" s="269"/>
      <c r="D262" s="122"/>
      <c r="E262" s="140"/>
      <c r="F262" s="122"/>
      <c r="G262" s="140"/>
      <c r="H262" s="241"/>
    </row>
    <row r="263" spans="1:25" ht="12.75">
      <c r="A263" s="127"/>
      <c r="B263" s="129" t="s">
        <v>312</v>
      </c>
      <c r="C263" s="269">
        <f>'[8]F-4'!$D$51</f>
        <v>-1330.53</v>
      </c>
      <c r="D263" s="129"/>
      <c r="E263" s="140">
        <v>-6000</v>
      </c>
      <c r="F263" s="129"/>
      <c r="G263" s="133">
        <f>C263-E263</f>
        <v>4669.47</v>
      </c>
      <c r="H263" s="241"/>
      <c r="Y263" s="86"/>
    </row>
    <row r="264" spans="1:8" ht="12.75">
      <c r="A264" s="127"/>
      <c r="B264" s="126" t="s">
        <v>99</v>
      </c>
      <c r="C264" s="248">
        <f>C263</f>
        <v>-1330.53</v>
      </c>
      <c r="D264" s="126"/>
      <c r="E264" s="248">
        <f>E263</f>
        <v>-6000</v>
      </c>
      <c r="F264" s="126"/>
      <c r="G264" s="248">
        <f>G263</f>
        <v>4669.47</v>
      </c>
      <c r="H264" s="241"/>
    </row>
    <row r="265" spans="1:8" ht="13.5" customHeight="1" hidden="1">
      <c r="A265" s="127"/>
      <c r="B265" s="122"/>
      <c r="C265" s="257">
        <f>C259+C264</f>
        <v>-3227.98</v>
      </c>
      <c r="D265" s="122"/>
      <c r="E265" s="133">
        <f>E259+E264</f>
        <v>-6247.06</v>
      </c>
      <c r="F265" s="122"/>
      <c r="G265" s="133">
        <f>G259+G264</f>
        <v>3019.08</v>
      </c>
      <c r="H265" s="241"/>
    </row>
    <row r="266" spans="1:8" ht="12.75">
      <c r="A266" s="274"/>
      <c r="B266" s="278"/>
      <c r="C266" s="276"/>
      <c r="D266" s="278"/>
      <c r="E266" s="277"/>
      <c r="F266" s="278"/>
      <c r="G266" s="277"/>
      <c r="H266" s="279"/>
    </row>
    <row r="267" spans="1:16" ht="26.25" customHeight="1" thickBot="1">
      <c r="A267" s="295" t="s">
        <v>143</v>
      </c>
      <c r="B267" s="296"/>
      <c r="C267" s="281">
        <f>C253+C265</f>
        <v>4921325.019999999</v>
      </c>
      <c r="D267" s="280"/>
      <c r="E267" s="281">
        <f>E253+E265</f>
        <v>3931177.1899999995</v>
      </c>
      <c r="F267" s="280"/>
      <c r="G267" s="281">
        <f>G253+G265</f>
        <v>990147.829999999</v>
      </c>
      <c r="H267" s="241"/>
      <c r="O267" s="141"/>
      <c r="P267" s="141"/>
    </row>
    <row r="268" spans="1:8" ht="13.5" thickTop="1">
      <c r="A268" s="142"/>
      <c r="B268" s="145"/>
      <c r="C268" s="268"/>
      <c r="D268" s="145"/>
      <c r="E268" s="150"/>
      <c r="F268" s="145"/>
      <c r="G268" s="150"/>
      <c r="H268" s="241"/>
    </row>
    <row r="269" spans="1:16" ht="15.75">
      <c r="A269" s="137" t="s">
        <v>138</v>
      </c>
      <c r="B269" s="122"/>
      <c r="C269" s="134">
        <f>C197+C240+C267</f>
        <v>118657.72999998741</v>
      </c>
      <c r="D269" s="122"/>
      <c r="E269" s="134">
        <f>E197+E240+E267</f>
        <v>-6087415.700000003</v>
      </c>
      <c r="F269" s="122"/>
      <c r="G269" s="134">
        <f>G197+G240+G267</f>
        <v>6206073.4300000025</v>
      </c>
      <c r="H269" s="241"/>
      <c r="O269" s="141"/>
      <c r="P269" s="141"/>
    </row>
    <row r="270" spans="1:8" ht="15.75">
      <c r="A270" s="143" t="s">
        <v>139</v>
      </c>
      <c r="B270" s="144"/>
      <c r="C270" s="152">
        <v>1513015.44</v>
      </c>
      <c r="D270" s="144"/>
      <c r="E270" s="152">
        <v>7600431.14</v>
      </c>
      <c r="F270" s="144"/>
      <c r="G270" s="152">
        <v>7600431.14</v>
      </c>
      <c r="H270" s="241"/>
    </row>
    <row r="271" spans="1:16" ht="15.75">
      <c r="A271" s="143" t="s">
        <v>140</v>
      </c>
      <c r="B271" s="144"/>
      <c r="C271" s="152">
        <f>C269+C270</f>
        <v>1631673.1699999874</v>
      </c>
      <c r="D271" s="144"/>
      <c r="E271" s="152">
        <f>E269+E270</f>
        <v>1513015.4399999967</v>
      </c>
      <c r="F271" s="144"/>
      <c r="G271" s="152">
        <f>G269+G270</f>
        <v>13806504.570000002</v>
      </c>
      <c r="H271" s="241"/>
      <c r="O271" s="141"/>
      <c r="P271" s="141"/>
    </row>
    <row r="272" spans="1:8" ht="8.25" customHeight="1">
      <c r="A272" s="251"/>
      <c r="B272" s="132"/>
      <c r="C272" s="271"/>
      <c r="D272" s="132"/>
      <c r="E272" s="249"/>
      <c r="F272" s="132"/>
      <c r="G272" s="249"/>
      <c r="H272" s="250"/>
    </row>
    <row r="273" ht="12.75">
      <c r="W273" s="252" t="s">
        <v>316</v>
      </c>
    </row>
  </sheetData>
  <sheetProtection/>
  <mergeCells count="8">
    <mergeCell ref="A267:B267"/>
    <mergeCell ref="A9:B9"/>
    <mergeCell ref="A3:G3"/>
    <mergeCell ref="A4:G4"/>
    <mergeCell ref="A6:G6"/>
    <mergeCell ref="A7:G7"/>
    <mergeCell ref="A197:B197"/>
    <mergeCell ref="A240:B240"/>
  </mergeCells>
  <printOptions horizontalCentered="1"/>
  <pageMargins left="0.3937007874015748" right="0.3937007874015748" top="0.3937007874015748" bottom="0.7874015748031497" header="0" footer="0"/>
  <pageSetup horizontalDpi="600" verticalDpi="600" orientation="landscape" paperSize="8" r:id="rId1"/>
  <headerFooter alignWithMargins="0">
    <oddFooter>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55"/>
  <sheetViews>
    <sheetView showGridLines="0" zoomScalePageLayoutView="0" workbookViewId="0" topLeftCell="A1">
      <selection activeCell="B17" sqref="B17"/>
    </sheetView>
  </sheetViews>
  <sheetFormatPr defaultColWidth="11.421875" defaultRowHeight="12.75"/>
  <cols>
    <col min="1" max="1" width="10.140625" style="0" customWidth="1"/>
    <col min="2" max="2" width="88.421875" style="0" customWidth="1"/>
    <col min="3" max="3" width="18.7109375" style="86" customWidth="1"/>
    <col min="4" max="4" width="1.28515625" style="0" customWidth="1"/>
    <col min="5" max="5" width="18.7109375" style="86" customWidth="1"/>
    <col min="6" max="6" width="1.1484375" style="0" customWidth="1"/>
    <col min="7" max="7" width="11.421875" style="0" hidden="1" customWidth="1"/>
    <col min="8" max="8" width="12.28125" style="0" hidden="1" customWidth="1"/>
    <col min="9" max="12" width="11.421875" style="0" hidden="1" customWidth="1"/>
    <col min="13" max="13" width="9.00390625" style="0" hidden="1" customWidth="1"/>
    <col min="14" max="14" width="16.8515625" style="0" hidden="1" customWidth="1"/>
    <col min="15" max="15" width="13.28125" style="0" hidden="1" customWidth="1"/>
    <col min="16" max="16" width="14.00390625" style="0" hidden="1" customWidth="1"/>
    <col min="17" max="17" width="12.8515625" style="0" hidden="1" customWidth="1"/>
    <col min="18" max="18" width="13.00390625" style="0" bestFit="1" customWidth="1"/>
    <col min="19" max="20" width="0" style="0" hidden="1" customWidth="1"/>
    <col min="21" max="21" width="12.8515625" style="0" hidden="1" customWidth="1"/>
  </cols>
  <sheetData>
    <row r="1" ht="12.75">
      <c r="A1" s="120" t="s">
        <v>135</v>
      </c>
    </row>
    <row r="2" spans="1:6" ht="15.75">
      <c r="A2" s="120"/>
      <c r="B2" s="146"/>
      <c r="C2" s="146"/>
      <c r="D2" s="146"/>
      <c r="E2" s="146"/>
      <c r="F2" s="146"/>
    </row>
    <row r="3" spans="1:6" ht="16.5">
      <c r="A3" s="299" t="s">
        <v>133</v>
      </c>
      <c r="B3" s="299"/>
      <c r="C3" s="299"/>
      <c r="D3" s="299"/>
      <c r="E3" s="299"/>
      <c r="F3" s="153"/>
    </row>
    <row r="4" spans="1:6" ht="15">
      <c r="A4" s="300" t="s">
        <v>134</v>
      </c>
      <c r="B4" s="300"/>
      <c r="C4" s="300"/>
      <c r="D4" s="300"/>
      <c r="E4" s="300"/>
      <c r="F4" s="154"/>
    </row>
    <row r="5" spans="1:6" ht="3.75" customHeight="1">
      <c r="A5" s="119"/>
      <c r="B5" s="119"/>
      <c r="C5" s="138"/>
      <c r="D5" s="119"/>
      <c r="E5" s="138"/>
      <c r="F5" s="119"/>
    </row>
    <row r="6" spans="1:6" ht="12.75">
      <c r="A6" s="301" t="s">
        <v>320</v>
      </c>
      <c r="B6" s="301"/>
      <c r="C6" s="301"/>
      <c r="D6" s="301"/>
      <c r="E6" s="301"/>
      <c r="F6" s="155"/>
    </row>
    <row r="7" spans="1:6" ht="12.75">
      <c r="A7" s="302" t="s">
        <v>131</v>
      </c>
      <c r="B7" s="302"/>
      <c r="C7" s="302"/>
      <c r="D7" s="302"/>
      <c r="E7" s="302"/>
      <c r="F7" s="155"/>
    </row>
    <row r="9" spans="1:6" ht="20.25" customHeight="1">
      <c r="A9" s="297" t="s">
        <v>136</v>
      </c>
      <c r="B9" s="298"/>
      <c r="C9" s="256" t="s">
        <v>320</v>
      </c>
      <c r="D9" s="254"/>
      <c r="E9" s="305" t="s">
        <v>296</v>
      </c>
      <c r="F9" s="306"/>
    </row>
    <row r="10" spans="1:6" ht="9" customHeight="1">
      <c r="A10" s="239"/>
      <c r="B10" s="240"/>
      <c r="C10" s="244"/>
      <c r="D10" s="255"/>
      <c r="E10" s="244"/>
      <c r="F10" s="241"/>
    </row>
    <row r="11" spans="1:6" ht="15.75">
      <c r="A11" s="137" t="s">
        <v>102</v>
      </c>
      <c r="B11" s="122"/>
      <c r="C11" s="135"/>
      <c r="D11" s="122"/>
      <c r="E11" s="135"/>
      <c r="F11" s="241"/>
    </row>
    <row r="12" spans="1:6" ht="12.75">
      <c r="A12" s="121" t="s">
        <v>103</v>
      </c>
      <c r="B12" s="122"/>
      <c r="C12" s="133"/>
      <c r="D12" s="122"/>
      <c r="E12" s="133"/>
      <c r="F12" s="241"/>
    </row>
    <row r="13" spans="1:6" ht="12.75">
      <c r="A13" s="121" t="str">
        <f>'[5]FE-SP'!$C$17</f>
        <v>Cobranza de Venta de Bienes y Servicios y Renta de la Propiedad</v>
      </c>
      <c r="B13" s="122"/>
      <c r="C13" s="133"/>
      <c r="D13" s="122"/>
      <c r="E13" s="133"/>
      <c r="F13" s="241"/>
    </row>
    <row r="14" spans="1:6" ht="12.75" customHeight="1">
      <c r="A14" s="121"/>
      <c r="B14" s="123" t="str">
        <f>'[4]4301.010103'!$G$14</f>
        <v>ANÁLISIS:  4301.010103  PRODUCTOS FORESTALES</v>
      </c>
      <c r="C14" s="133">
        <v>0</v>
      </c>
      <c r="D14" s="123"/>
      <c r="E14" s="133">
        <v>1828.15</v>
      </c>
      <c r="F14" s="241"/>
    </row>
    <row r="15" spans="1:6" ht="12.75" customHeight="1">
      <c r="A15" s="121"/>
      <c r="B15" s="123" t="str">
        <f>'[4]4301.020101'!$F$14</f>
        <v>ANÁLISIS:  4301.020101  VENTA DE ANIMALES</v>
      </c>
      <c r="C15" s="133">
        <f>-'[4]4301.020101'!$H$30</f>
        <v>62281</v>
      </c>
      <c r="D15" s="123"/>
      <c r="E15" s="133">
        <v>33778.75</v>
      </c>
      <c r="F15" s="241"/>
    </row>
    <row r="16" spans="1:6" ht="12.75" customHeight="1">
      <c r="A16" s="121"/>
      <c r="B16" s="123" t="str">
        <f>'[4]4301.030301'!$F$14</f>
        <v>ANÁLISIS:  4301.030101  VENTA DE AGUA</v>
      </c>
      <c r="C16" s="133">
        <f>-'[4]4301.030301'!$H$30</f>
        <v>8885.329999999998</v>
      </c>
      <c r="D16" s="123"/>
      <c r="E16" s="133">
        <v>7083.35</v>
      </c>
      <c r="F16" s="241"/>
    </row>
    <row r="17" spans="1:6" ht="12.75" customHeight="1">
      <c r="A17" s="121"/>
      <c r="B17" s="123" t="str">
        <f>'[4]4301.040101'!$F$14</f>
        <v>ANÁLISIS:  4301.04.0101 ALIMENTOS Y BEBIDAS</v>
      </c>
      <c r="C17" s="133">
        <f>-'[4]4301.040101'!$H$30</f>
        <v>11087</v>
      </c>
      <c r="D17" s="123"/>
      <c r="E17" s="133">
        <v>13547</v>
      </c>
      <c r="F17" s="241"/>
    </row>
    <row r="18" spans="1:6" ht="12.75" customHeight="1">
      <c r="A18" s="121"/>
      <c r="B18" s="123" t="str">
        <f>'[4]4301.040102'!$F$14</f>
        <v>ANÁLISIS:  4301.040102  PRODUCTOS AGROINDUSTRIALES</v>
      </c>
      <c r="C18" s="133">
        <f>-'[4]4301.040102'!$H$30</f>
        <v>4265.099999999999</v>
      </c>
      <c r="D18" s="123"/>
      <c r="E18" s="133">
        <v>4041.03</v>
      </c>
      <c r="F18" s="241"/>
    </row>
    <row r="19" spans="1:6" ht="12.75" customHeight="1">
      <c r="A19" s="121"/>
      <c r="B19" s="124" t="str">
        <f>'[4]4301.050101'!$F$14</f>
        <v>ANÁLISIS:  4301.050101  VENTA DE PUBLICACIONE (LIBROS, BOLETINES, FOLLETOS, VIDEOS Y OTROS)</v>
      </c>
      <c r="C19" s="133">
        <f>-'[4]4301.050101'!$H$30</f>
        <v>126044.62</v>
      </c>
      <c r="D19" s="124"/>
      <c r="E19" s="133">
        <v>138147.29</v>
      </c>
      <c r="F19" s="241"/>
    </row>
    <row r="20" spans="1:6" ht="12.75" customHeight="1">
      <c r="A20" s="121"/>
      <c r="B20" s="123" t="str">
        <f>'[4]4301.060604'!$G$14</f>
        <v>ANÁLISIS:  4301.060604  FARMACIA</v>
      </c>
      <c r="C20" s="133">
        <f>-'[4]4301.060604'!$H$30</f>
        <v>0</v>
      </c>
      <c r="D20" s="123"/>
      <c r="E20" s="133">
        <v>13239.68</v>
      </c>
      <c r="F20" s="241"/>
    </row>
    <row r="21" spans="1:6" ht="12.75" customHeight="1">
      <c r="A21" s="121"/>
      <c r="B21" s="124" t="str">
        <f>'[4]4301.090102'!$F$14</f>
        <v>ANÁLISIS:  4301.090102  VENTA DE BASES PARA LICITACIÓN PÚBLICA, CONCURSO PÚBLICO Y OTROS</v>
      </c>
      <c r="C21" s="133">
        <f>-'[4]4301.090102'!$H$30</f>
        <v>614</v>
      </c>
      <c r="D21" s="124"/>
      <c r="E21" s="133">
        <v>28882.1</v>
      </c>
      <c r="F21" s="241"/>
    </row>
    <row r="22" spans="1:6" ht="12.75" customHeight="1">
      <c r="A22" s="121"/>
      <c r="B22" s="123" t="str">
        <f>'[4]4302.030101'!$F$14</f>
        <v>ANÁLISIS:  4302.030101  CARNETS</v>
      </c>
      <c r="C22" s="133">
        <f>-'[4]4302.030101'!$H$30</f>
        <v>88912</v>
      </c>
      <c r="D22" s="123"/>
      <c r="E22" s="133">
        <v>90092</v>
      </c>
      <c r="F22" s="241"/>
    </row>
    <row r="23" spans="1:6" ht="12.75" customHeight="1">
      <c r="A23" s="121"/>
      <c r="B23" s="123" t="str">
        <f>'[4]4302.030102'!$F$14</f>
        <v>ANÁLISIS:  4302.030102  DERECHOS DE EXAMEN DE ADMISIÓN</v>
      </c>
      <c r="C23" s="133">
        <f>-'[4]4302.030102'!$H$30</f>
        <v>599377.5</v>
      </c>
      <c r="D23" s="123"/>
      <c r="E23" s="133">
        <v>1070426.5</v>
      </c>
      <c r="F23" s="241"/>
    </row>
    <row r="24" spans="1:6" ht="12.75" customHeight="1">
      <c r="A24" s="121"/>
      <c r="B24" s="123" t="str">
        <f>'[4]4302.030103'!$F$14</f>
        <v>ANÁLISIS:  4302.030103  GRADOS Y TITULOS</v>
      </c>
      <c r="C24" s="133">
        <f>-'[4]4302.030103'!$H$30</f>
        <v>262078</v>
      </c>
      <c r="D24" s="123"/>
      <c r="E24" s="133">
        <v>327137</v>
      </c>
      <c r="F24" s="241"/>
    </row>
    <row r="25" spans="1:6" ht="12.75" customHeight="1">
      <c r="A25" s="121"/>
      <c r="B25" s="123" t="str">
        <f>'[4]4302.030104'!$F$14</f>
        <v>ANÁLISIS:  4302.030104  CONSTANCIAS Y CERTIFICADOS</v>
      </c>
      <c r="C25" s="133">
        <f>-'[4]4302.030104'!$H$30</f>
        <v>340266.38</v>
      </c>
      <c r="D25" s="123"/>
      <c r="E25" s="133">
        <v>300923.74</v>
      </c>
      <c r="F25" s="241"/>
    </row>
    <row r="26" spans="1:6" ht="12.75" customHeight="1">
      <c r="A26" s="121"/>
      <c r="B26" s="123" t="str">
        <f>'[4]4302.030105'!$F$14</f>
        <v>ANÁLISIS:  4302.030105  DERECHOS DE INSCRIPCIÓN</v>
      </c>
      <c r="C26" s="133">
        <f>-'[4]4302.030105'!$H$30</f>
        <v>31461</v>
      </c>
      <c r="D26" s="123"/>
      <c r="E26" s="133">
        <v>50831</v>
      </c>
      <c r="F26" s="241"/>
    </row>
    <row r="27" spans="1:6" ht="12.75" customHeight="1">
      <c r="A27" s="121"/>
      <c r="B27" s="123" t="str">
        <f>'[4]4302.030106'!$F$14</f>
        <v>ANÁLISIS:  4302.030106  PENSIÓN DE ENSEÑANZA</v>
      </c>
      <c r="C27" s="133">
        <f>-'[4]4302.030106'!$H$30</f>
        <v>488933.62</v>
      </c>
      <c r="D27" s="123"/>
      <c r="E27" s="133">
        <v>431750.14</v>
      </c>
      <c r="F27" s="241"/>
    </row>
    <row r="28" spans="1:6" ht="12.75" customHeight="1">
      <c r="A28" s="121"/>
      <c r="B28" s="123" t="str">
        <f>'[4]4302.030107'!$F$14</f>
        <v>ANÁLISIS:  4302.030107  MATRÍCULAS</v>
      </c>
      <c r="C28" s="133">
        <f>-'[4]4302.030107'!$H$30</f>
        <v>398101</v>
      </c>
      <c r="D28" s="123"/>
      <c r="E28" s="133">
        <v>315915.88</v>
      </c>
      <c r="F28" s="241"/>
    </row>
    <row r="29" spans="1:6" ht="12.75" customHeight="1">
      <c r="A29" s="121"/>
      <c r="B29" s="123" t="str">
        <f>'[4]4302.030108'!$F$14</f>
        <v>ANÁLISIS:  4302.030108  TRASLADOS Y CONVALIDACIONES</v>
      </c>
      <c r="C29" s="133">
        <f>-'[4]4302.030108'!$H$30</f>
        <v>14194</v>
      </c>
      <c r="D29" s="123"/>
      <c r="E29" s="133">
        <v>11045</v>
      </c>
      <c r="F29" s="241"/>
    </row>
    <row r="30" spans="1:6" ht="12.75" customHeight="1">
      <c r="A30" s="121"/>
      <c r="B30" s="123" t="str">
        <f>'[4]4302.030109'!$F$14</f>
        <v>ANÁLISIS:  4302.030109  DERECHOS UNIVERSITARIOS</v>
      </c>
      <c r="C30" s="133">
        <f>-'[4]4302.030109'!$H$30</f>
        <v>459462.41000000003</v>
      </c>
      <c r="D30" s="123"/>
      <c r="E30" s="133">
        <v>342264</v>
      </c>
      <c r="F30" s="241"/>
    </row>
    <row r="31" spans="1:6" ht="12.75" customHeight="1">
      <c r="A31" s="121"/>
      <c r="B31" s="123" t="str">
        <f>'[4]4302.030199'!$F$14</f>
        <v>ANÁLISIS:  4302.030199  OTROS DERECHOS ADMINISTRATIVO</v>
      </c>
      <c r="C31" s="133">
        <f>-'[4]4302.030199'!$H$30:$H$30</f>
        <v>827758.74</v>
      </c>
      <c r="D31" s="123"/>
      <c r="E31" s="133">
        <v>657354.47</v>
      </c>
      <c r="F31" s="241"/>
    </row>
    <row r="32" spans="1:6" ht="12.75" customHeight="1">
      <c r="A32" s="121"/>
      <c r="B32" s="123" t="str">
        <f>'[4]4302.1101'!$F$13</f>
        <v>ANÁLISIS:  4302.1101  DEVOLUCIONES DE DERECHOS ADMINISTRATIVOS</v>
      </c>
      <c r="C32" s="133">
        <f>-'[4]4302.1101'!$G$30</f>
        <v>-6015.37</v>
      </c>
      <c r="D32" s="123"/>
      <c r="E32" s="133">
        <v>0</v>
      </c>
      <c r="F32" s="241"/>
    </row>
    <row r="33" spans="1:6" ht="12.75" customHeight="1">
      <c r="A33" s="121"/>
      <c r="B33" s="124" t="str">
        <f>'[4]4303.030101'!$F$14</f>
        <v>ANÁLISIS:  4303.030101  ENSEÑANZA EN CENTRO PREUNIVERSITARIO</v>
      </c>
      <c r="C33" s="133">
        <f>-'[4]4303.030101'!$H$30</f>
        <v>768865.5</v>
      </c>
      <c r="D33" s="124"/>
      <c r="E33" s="133">
        <v>743253.5</v>
      </c>
      <c r="F33" s="241"/>
    </row>
    <row r="34" spans="1:6" ht="12.75">
      <c r="A34" s="121"/>
      <c r="B34" s="123" t="str">
        <f>'[4]4303.030102'!$F$14</f>
        <v>ANÁLISIS:  4303.030102  SERVICIO DE CAPACITACIÓN</v>
      </c>
      <c r="C34" s="133">
        <f>-'[4]4303.030102'!$H$30</f>
        <v>4331810.54</v>
      </c>
      <c r="D34" s="123"/>
      <c r="E34" s="133">
        <v>4049953.49</v>
      </c>
      <c r="F34" s="241"/>
    </row>
    <row r="35" spans="1:6" ht="12.75">
      <c r="A35" s="121"/>
      <c r="B35" s="123" t="str">
        <f>'[4]4303.030103'!$F$14</f>
        <v>ANÁLISIS:  4303.030103  PENSIÓN DE ENSEÑANZA</v>
      </c>
      <c r="C35" s="133">
        <f>-'[4]4303.030103'!$H$30</f>
        <v>975726.09</v>
      </c>
      <c r="D35" s="123"/>
      <c r="E35" s="133">
        <v>1200962.07</v>
      </c>
      <c r="F35" s="241"/>
    </row>
    <row r="36" spans="1:6" ht="12.75">
      <c r="A36" s="121"/>
      <c r="B36" s="123" t="s">
        <v>297</v>
      </c>
      <c r="C36" s="133">
        <f>-'[4]4303.030104'!$H$30</f>
        <v>2406</v>
      </c>
      <c r="D36" s="123"/>
      <c r="E36" s="133">
        <v>1170</v>
      </c>
      <c r="F36" s="241"/>
    </row>
    <row r="37" spans="1:6" ht="12.75">
      <c r="A37" s="121"/>
      <c r="B37" s="125" t="str">
        <f>'[4]4303.030105'!$F$14</f>
        <v>ANÁLISIS:  4303.030105  SERVICIOS ACADÉMICOS</v>
      </c>
      <c r="C37" s="133">
        <f>-'[4]4303.030105'!$H$30</f>
        <v>1425724.15</v>
      </c>
      <c r="D37" s="125"/>
      <c r="E37" s="133">
        <v>1468706.5</v>
      </c>
      <c r="F37" s="241"/>
    </row>
    <row r="38" spans="1:6" ht="12.75">
      <c r="A38" s="121"/>
      <c r="B38" s="125" t="str">
        <f>'[4]4303.030199'!$F$14</f>
        <v>ANÁLISIS:  4303.030199  OTROS SERVICIOS DE EDUCACIÓN</v>
      </c>
      <c r="C38" s="133">
        <f>-'[4]4303.030199'!$H$30</f>
        <v>2116</v>
      </c>
      <c r="D38" s="125"/>
      <c r="E38" s="133">
        <v>1138</v>
      </c>
      <c r="F38" s="241"/>
    </row>
    <row r="39" spans="1:6" ht="12.75">
      <c r="A39" s="121"/>
      <c r="B39" s="123" t="str">
        <f>'[4]4303.030601'!$F$14</f>
        <v>ANÁLISIS:  4303.030201  VACACIONES UTILES</v>
      </c>
      <c r="C39" s="133">
        <f>-'[4]4303.030601'!$H$30</f>
        <v>391</v>
      </c>
      <c r="D39" s="123"/>
      <c r="E39" s="133">
        <v>655</v>
      </c>
      <c r="F39" s="241"/>
    </row>
    <row r="40" spans="1:6" ht="12.75">
      <c r="A40" s="121"/>
      <c r="B40" s="123" t="str">
        <f>'[4]4303.040101'!$F$14</f>
        <v>ANÁLISIS:  4303.040101  ATENCIÓN MÉDICA</v>
      </c>
      <c r="C40" s="133">
        <f>-'[4]4303.040101'!$H$30</f>
        <v>88928.1</v>
      </c>
      <c r="D40" s="123"/>
      <c r="E40" s="133">
        <v>26643</v>
      </c>
      <c r="F40" s="241"/>
    </row>
    <row r="41" spans="1:6" ht="12.75">
      <c r="A41" s="121"/>
      <c r="B41" s="123" t="str">
        <f>'[4]4303.040199'!$F$14</f>
        <v>ANÁLISIS:  4303.040199  OTROS SERVICIOS MÉDICOS - ASISTENCIALES</v>
      </c>
      <c r="C41" s="133">
        <f>-'[4]4303.040199'!$H$30</f>
        <v>362694</v>
      </c>
      <c r="D41" s="123"/>
      <c r="E41" s="133">
        <v>313646</v>
      </c>
      <c r="F41" s="241"/>
    </row>
    <row r="42" spans="1:6" ht="12.75">
      <c r="A42" s="121"/>
      <c r="B42" s="123" t="str">
        <f>'[4]4303.040201'!$F$14</f>
        <v>ANÁLISIS:  4303.040201  EXÁMENES DE LABORATORIO</v>
      </c>
      <c r="C42" s="133">
        <f>-'[4]4303.040201'!$H$30</f>
        <v>134309</v>
      </c>
      <c r="D42" s="123"/>
      <c r="E42" s="133">
        <v>130546</v>
      </c>
      <c r="F42" s="241"/>
    </row>
    <row r="43" spans="1:6" ht="12.75">
      <c r="A43" s="121"/>
      <c r="B43" s="123" t="str">
        <f>'[4]4303.050399'!$F$14</f>
        <v>ANÁLISIS:  4303.050399  OTROS ALQUILERES</v>
      </c>
      <c r="C43" s="133">
        <f>-'[4]4303.050399'!$H$30</f>
        <v>45221.450000000004</v>
      </c>
      <c r="D43" s="123"/>
      <c r="E43" s="133">
        <v>185004.42</v>
      </c>
      <c r="F43" s="241"/>
    </row>
    <row r="44" spans="1:6" ht="12.75">
      <c r="A44" s="121"/>
      <c r="B44" s="123" t="str">
        <f>'[4]4303.090203'!$F$14</f>
        <v>ANÁLISIS:  4303.090203  SERVICIOS DE INVESTIGACIÓN Y DESARROLLO</v>
      </c>
      <c r="C44" s="133">
        <f>-'[4]4303.090203'!$H$30</f>
        <v>61021.29</v>
      </c>
      <c r="D44" s="123"/>
      <c r="E44" s="133">
        <v>37448.1</v>
      </c>
      <c r="F44" s="241"/>
    </row>
    <row r="45" spans="1:6" ht="12.75">
      <c r="A45" s="121"/>
      <c r="B45" s="123" t="str">
        <f>'[4]4303.090205'!$F$14</f>
        <v>ANÁLISIS:  4303.090205  SERVICIOS DE COMEDOR Y CAFETERÍA</v>
      </c>
      <c r="C45" s="136">
        <f>-'[4]4303.090205'!$H$30</f>
        <v>93254</v>
      </c>
      <c r="D45" s="123"/>
      <c r="E45" s="136">
        <v>76732</v>
      </c>
      <c r="F45" s="241"/>
    </row>
    <row r="46" spans="1:19" ht="15">
      <c r="A46" s="121"/>
      <c r="B46" s="126" t="s">
        <v>101</v>
      </c>
      <c r="C46" s="245">
        <f>SUM(C14:C45)</f>
        <v>12010173.45</v>
      </c>
      <c r="D46" s="126"/>
      <c r="E46" s="245">
        <f>SUM(E14:E45)</f>
        <v>12074145.16</v>
      </c>
      <c r="F46" s="242"/>
      <c r="P46" s="237"/>
      <c r="Q46" s="238"/>
      <c r="S46" s="86"/>
    </row>
    <row r="47" spans="1:6" ht="12.75">
      <c r="A47" s="121"/>
      <c r="B47" s="123"/>
      <c r="C47" s="133"/>
      <c r="D47" s="123"/>
      <c r="E47" s="133"/>
      <c r="F47" s="241"/>
    </row>
    <row r="48" spans="1:6" ht="12.75">
      <c r="A48" s="121" t="str">
        <f>'[5]FE-SP'!$C$18</f>
        <v>Donaciones y Transferencias Corrientes Recibidas (Nota)</v>
      </c>
      <c r="B48" s="122"/>
      <c r="C48" s="133"/>
      <c r="D48" s="122"/>
      <c r="E48" s="133"/>
      <c r="F48" s="241"/>
    </row>
    <row r="49" spans="1:6" ht="12.75">
      <c r="A49" s="127"/>
      <c r="B49" s="128" t="str">
        <f>'[4]4401.010202'!$F$14</f>
        <v>ANÁLISIS:  4401.010202  OTROS ORGANISMOS</v>
      </c>
      <c r="C49" s="133">
        <v>0</v>
      </c>
      <c r="D49" s="128"/>
      <c r="E49" s="133">
        <v>84015</v>
      </c>
      <c r="F49" s="241"/>
    </row>
    <row r="50" spans="1:6" ht="12.75">
      <c r="A50" s="127"/>
      <c r="B50" s="129" t="str">
        <f>'[4]4402.01'!$F$12</f>
        <v>ANÁLISIS:  4402.01:  TRASPASOS DEL TESORO PÚBLICO</v>
      </c>
      <c r="C50" s="133">
        <f>'[4]4402.01'!$H$30</f>
        <v>35702670.13</v>
      </c>
      <c r="D50" s="129"/>
      <c r="E50" s="133">
        <v>33326343.93</v>
      </c>
      <c r="F50" s="241"/>
    </row>
    <row r="51" spans="1:6" ht="12.75">
      <c r="A51" s="127"/>
      <c r="B51" s="129" t="str">
        <f>'[4]4402.030102'!$F$14</f>
        <v>ANÁLISIS:  4402.030102  SOBRECANON PETROLERO</v>
      </c>
      <c r="C51" s="133">
        <f>'[4]4402.030102'!$H$30</f>
        <v>6516541.34</v>
      </c>
      <c r="D51" s="129"/>
      <c r="E51" s="133">
        <v>1667163.99</v>
      </c>
      <c r="F51" s="241"/>
    </row>
    <row r="52" spans="1:8" ht="15">
      <c r="A52" s="127"/>
      <c r="B52" s="126" t="s">
        <v>100</v>
      </c>
      <c r="C52" s="245">
        <f>SUM(C49:C51)</f>
        <v>42219211.47</v>
      </c>
      <c r="D52" s="126"/>
      <c r="E52" s="245">
        <f>SUM(E49:E51)</f>
        <v>35077522.92</v>
      </c>
      <c r="F52" s="241"/>
      <c r="G52">
        <v>23913254.67</v>
      </c>
      <c r="H52" s="86">
        <f>G52-E52</f>
        <v>-11164268.25</v>
      </c>
    </row>
    <row r="53" spans="1:6" ht="12.75">
      <c r="A53" s="127"/>
      <c r="B53" s="122"/>
      <c r="C53" s="133"/>
      <c r="D53" s="122"/>
      <c r="E53" s="133"/>
      <c r="F53" s="241"/>
    </row>
    <row r="54" spans="1:6" ht="12.75">
      <c r="A54" s="121" t="str">
        <f>'[5]FE-SP'!$C$19</f>
        <v>Otros (Nota)</v>
      </c>
      <c r="B54" s="122"/>
      <c r="C54" s="133"/>
      <c r="D54" s="122"/>
      <c r="E54" s="133"/>
      <c r="F54" s="241"/>
    </row>
    <row r="55" spans="1:6" ht="12.75">
      <c r="A55" s="127"/>
      <c r="B55" s="129" t="s">
        <v>311</v>
      </c>
      <c r="C55" s="133">
        <f>'[8]F-4'!$D$19</f>
        <v>1433831.91</v>
      </c>
      <c r="D55" s="129"/>
      <c r="E55" s="133">
        <v>1950990.46</v>
      </c>
      <c r="F55" s="241"/>
    </row>
    <row r="56" spans="1:6" ht="15">
      <c r="A56" s="127"/>
      <c r="B56" s="126" t="s">
        <v>129</v>
      </c>
      <c r="C56" s="247">
        <f>SUM(C55:C55)</f>
        <v>1433831.91</v>
      </c>
      <c r="D56" s="126"/>
      <c r="E56" s="247">
        <f>SUM(E55:E55)</f>
        <v>1950990.46</v>
      </c>
      <c r="F56" s="241"/>
    </row>
    <row r="57" spans="1:6" ht="15">
      <c r="A57" s="127"/>
      <c r="B57" s="126" t="s">
        <v>313</v>
      </c>
      <c r="C57" s="247">
        <f>C46+C52+C56</f>
        <v>55663216.83</v>
      </c>
      <c r="D57" s="126"/>
      <c r="E57" s="247">
        <f>E46+E52+E56</f>
        <v>49102658.54</v>
      </c>
      <c r="F57" s="241"/>
    </row>
    <row r="58" spans="1:6" ht="5.25" customHeight="1" thickBot="1">
      <c r="A58" s="127"/>
      <c r="B58" s="122"/>
      <c r="C58" s="246"/>
      <c r="D58" s="122"/>
      <c r="E58" s="246"/>
      <c r="F58" s="241"/>
    </row>
    <row r="59" spans="1:6" ht="13.5" thickTop="1">
      <c r="A59" s="131"/>
      <c r="B59" s="132"/>
      <c r="C59" s="136"/>
      <c r="D59" s="132"/>
      <c r="E59" s="136"/>
      <c r="F59" s="250"/>
    </row>
    <row r="60" spans="1:6" ht="12.75">
      <c r="A60" s="121" t="s">
        <v>113</v>
      </c>
      <c r="B60" s="122"/>
      <c r="C60" s="133"/>
      <c r="D60" s="122"/>
      <c r="E60" s="133"/>
      <c r="F60" s="241"/>
    </row>
    <row r="61" spans="1:6" ht="12.75">
      <c r="A61" s="121" t="str">
        <f>'[5]FE-SP'!$C$22</f>
        <v>Pago a Proveedores de Bienes y Servicios (Nota)</v>
      </c>
      <c r="B61" s="122"/>
      <c r="C61" s="133"/>
      <c r="D61" s="122"/>
      <c r="E61" s="133"/>
      <c r="F61" s="241"/>
    </row>
    <row r="62" spans="1:6" ht="12.75">
      <c r="A62" s="127"/>
      <c r="B62" s="147" t="s">
        <v>132</v>
      </c>
      <c r="C62" s="133"/>
      <c r="D62" s="147"/>
      <c r="E62" s="133"/>
      <c r="F62" s="241"/>
    </row>
    <row r="63" spans="1:6" ht="12.75">
      <c r="A63" s="127"/>
      <c r="B63" s="129" t="str">
        <f>'[6]5301.0101'!$F$13</f>
        <v>ANALISIS:  5301.0101  ALIMENTOS Y BEBIDAS PARA CONSUMO HUMANO</v>
      </c>
      <c r="C63" s="133">
        <f>-'[6]5301.0101'!$H$30</f>
        <v>-2035231.94</v>
      </c>
      <c r="D63" s="129"/>
      <c r="E63" s="133">
        <v>-3632609.22</v>
      </c>
      <c r="F63" s="241"/>
    </row>
    <row r="64" spans="1:6" ht="12.75">
      <c r="A64" s="127"/>
      <c r="B64" s="129" t="str">
        <f>'[6]5301.0102'!$F$13</f>
        <v>ANALISIS:  5301.0102  ALIMENTOS Y BEBIDAS PARA CONSUMO ANIMAL</v>
      </c>
      <c r="C64" s="133">
        <f>-'[6]5301.0102'!$H$30</f>
        <v>-70823.8</v>
      </c>
      <c r="D64" s="129"/>
      <c r="E64" s="133">
        <v>-40998</v>
      </c>
      <c r="F64" s="241"/>
    </row>
    <row r="65" spans="1:6" ht="12.75">
      <c r="A65" s="127"/>
      <c r="B65" s="129" t="str">
        <f>'[6]5301.020101'!$F$14</f>
        <v>ANALISIS:  5301.020101  VESTUARIOS, ACCESORIOS Y PRENDAS DIVERSAS</v>
      </c>
      <c r="C65" s="133">
        <f>-'[6]5301.020101'!$H$30</f>
        <v>-57144</v>
      </c>
      <c r="D65" s="129"/>
      <c r="E65" s="133">
        <v>-54675</v>
      </c>
      <c r="F65" s="241"/>
    </row>
    <row r="66" spans="1:6" ht="12.75">
      <c r="A66" s="127"/>
      <c r="B66" s="129" t="s">
        <v>298</v>
      </c>
      <c r="C66" s="133">
        <f>-'[6]5301.020102'!$H$30</f>
        <v>0</v>
      </c>
      <c r="D66" s="129"/>
      <c r="E66" s="133">
        <v>-3027</v>
      </c>
      <c r="F66" s="241"/>
    </row>
    <row r="67" spans="1:6" ht="12.75">
      <c r="A67" s="127"/>
      <c r="B67" s="129" t="str">
        <f>'[6]5301.0301'!$F$13</f>
        <v>ANALISIS:  5301.0301  COMBUSTIBLES Y CARBURANTES</v>
      </c>
      <c r="C67" s="133">
        <f>-'[6]5301.0301'!$H$30</f>
        <v>-411895.39</v>
      </c>
      <c r="D67" s="129"/>
      <c r="E67" s="133">
        <v>-316617.08</v>
      </c>
      <c r="F67" s="241"/>
    </row>
    <row r="68" spans="1:6" ht="12.75">
      <c r="A68" s="127"/>
      <c r="B68" s="129" t="str">
        <f>'[6]5301.0302'!$F$13</f>
        <v>ANALISIS:  5301.0302  GASES</v>
      </c>
      <c r="C68" s="133">
        <f>-'[6]5301.0302'!$H$30</f>
        <v>-23230.64</v>
      </c>
      <c r="D68" s="129"/>
      <c r="E68" s="133">
        <v>-19689.36</v>
      </c>
      <c r="F68" s="241"/>
    </row>
    <row r="69" spans="1:6" ht="12.75">
      <c r="A69" s="127"/>
      <c r="B69" s="129" t="str">
        <f>'[6]5301.0303'!$F$13</f>
        <v>ANALISIS:  5301.0303  LUBRICANTES, GRASAS Y AFINES</v>
      </c>
      <c r="C69" s="133">
        <f>-'[6]5301.0303'!$H$30</f>
        <v>-20980.62</v>
      </c>
      <c r="D69" s="129"/>
      <c r="E69" s="133">
        <v>-28257.31</v>
      </c>
      <c r="F69" s="241"/>
    </row>
    <row r="70" spans="1:6" ht="12.75">
      <c r="A70" s="127"/>
      <c r="B70" s="129" t="str">
        <f>'[6]5301.050101'!$F$14</f>
        <v>ANALISIS:  5301.050101  REPUESTOS Y ACCESORIOS</v>
      </c>
      <c r="C70" s="133">
        <f>-'[6]5301.050101'!$H$30</f>
        <v>-675522.0900000001</v>
      </c>
      <c r="D70" s="129"/>
      <c r="E70" s="133">
        <v>-632643.48</v>
      </c>
      <c r="F70" s="241"/>
    </row>
    <row r="71" spans="1:6" ht="12.75">
      <c r="A71" s="127"/>
      <c r="B71" s="129" t="str">
        <f>'[6]5301.050102'!$F$14</f>
        <v>ANALISIS:  5301.050102  PAPELERÍA EN GENERAL, ÚTILES Y MATERIALES DE OFICINA</v>
      </c>
      <c r="C71" s="133">
        <f>-'[6]5301.050102'!$H$30</f>
        <v>-597937.18</v>
      </c>
      <c r="D71" s="129"/>
      <c r="E71" s="133">
        <v>-806734.91</v>
      </c>
      <c r="F71" s="241"/>
    </row>
    <row r="72" spans="1:6" ht="12.75">
      <c r="A72" s="127"/>
      <c r="B72" s="129" t="str">
        <f>'[6]5301.050201'!$F$14</f>
        <v>ANALISIS:  5301.050201  AGROPECUARIO, GANADERIA Y DE JARDINERÍA</v>
      </c>
      <c r="C72" s="133">
        <f>-'[6]5301.050201'!$H$30</f>
        <v>-2629.25</v>
      </c>
      <c r="D72" s="129"/>
      <c r="E72" s="133">
        <v>-3211</v>
      </c>
      <c r="F72" s="241"/>
    </row>
    <row r="73" spans="1:6" ht="12.75">
      <c r="A73" s="127"/>
      <c r="B73" s="129" t="str">
        <f>'[6]5301.050301'!$G$14</f>
        <v>ANALISIS:  5301.050301  ASEO, LIMPIEZA Y TOCADOR</v>
      </c>
      <c r="C73" s="133">
        <f>-'[6]5301.050301'!$H$30</f>
        <v>-322930.3</v>
      </c>
      <c r="D73" s="129"/>
      <c r="E73" s="133">
        <v>-371436.9</v>
      </c>
      <c r="F73" s="241"/>
    </row>
    <row r="74" spans="1:6" ht="12.75">
      <c r="A74" s="127"/>
      <c r="B74" s="129" t="str">
        <f>'[6]5301.050302'!$F$14</f>
        <v>ANALISIS:  5301.050302  DE COCINA, COMEDOR Y CAFETERÍA</v>
      </c>
      <c r="C74" s="133">
        <f>-'[6]5301.050302'!$H$30</f>
        <v>-26937.6</v>
      </c>
      <c r="D74" s="129"/>
      <c r="E74" s="133">
        <v>-7442.8</v>
      </c>
      <c r="F74" s="241"/>
    </row>
    <row r="75" spans="1:6" ht="12.75">
      <c r="A75" s="127"/>
      <c r="B75" s="129" t="str">
        <f>'[6]5301.050401'!$F$14</f>
        <v>ANALISIS:  5301.050401  ELECTRICIDAD, ILUMINACIÓN Y ELECTRÓNICA</v>
      </c>
      <c r="C75" s="133">
        <f>-'[6]5301.050401'!$H$30</f>
        <v>-196765.44999999998</v>
      </c>
      <c r="D75" s="129"/>
      <c r="E75" s="133">
        <v>-108698.39</v>
      </c>
      <c r="F75" s="241"/>
    </row>
    <row r="76" spans="1:6" ht="12.75">
      <c r="A76" s="127"/>
      <c r="B76" s="129" t="str">
        <f>'[6]5301.059999'!$F$14</f>
        <v>ANALISIS:  5301.059999  OTROS</v>
      </c>
      <c r="C76" s="133">
        <f>-'[6]5301.059999'!$H$30</f>
        <v>-85775.57</v>
      </c>
      <c r="D76" s="129"/>
      <c r="E76" s="133">
        <v>-156396.41</v>
      </c>
      <c r="F76" s="241"/>
    </row>
    <row r="77" spans="1:6" ht="12.75">
      <c r="A77" s="127"/>
      <c r="B77" s="129" t="str">
        <f>'[6]5301.0601'!$F$13</f>
        <v>ANALISIS:  5301.0601  DE VEHÍCULOS</v>
      </c>
      <c r="C77" s="133">
        <f>-'[6]5301.0601'!$H$30</f>
        <v>-53195</v>
      </c>
      <c r="D77" s="129"/>
      <c r="E77" s="133">
        <v>-41188.13</v>
      </c>
      <c r="F77" s="241"/>
    </row>
    <row r="78" spans="1:6" ht="12.75">
      <c r="A78" s="127"/>
      <c r="B78" s="129" t="str">
        <f>'[6]5301.0603'!$F$13</f>
        <v>ANALISIS:  5301.0603  DE CONSTRUCCIÓN Y MAQUINAS</v>
      </c>
      <c r="C78" s="133">
        <f>-'[6]5301.0603'!$H$30</f>
        <v>0</v>
      </c>
      <c r="D78" s="129"/>
      <c r="E78" s="133">
        <v>-3220</v>
      </c>
      <c r="F78" s="241"/>
    </row>
    <row r="79" spans="1:6" ht="12.75">
      <c r="A79" s="127"/>
      <c r="B79" s="128" t="str">
        <f>'[6]5301.0604'!$F$13</f>
        <v>ANALISIS:  5301.0604  DE SEGURIDAD</v>
      </c>
      <c r="C79" s="133">
        <f>-'[6]5301.0604'!$H$30</f>
        <v>-113.5</v>
      </c>
      <c r="D79" s="128"/>
      <c r="E79" s="133">
        <v>-2385</v>
      </c>
      <c r="F79" s="241"/>
    </row>
    <row r="80" spans="1:6" ht="12.75">
      <c r="A80" s="127"/>
      <c r="B80" s="128" t="s">
        <v>299</v>
      </c>
      <c r="C80" s="133">
        <f>-'[6]5301.0699'!$H$30</f>
        <v>-8859</v>
      </c>
      <c r="D80" s="128"/>
      <c r="E80" s="133">
        <v>-3414.05</v>
      </c>
      <c r="F80" s="241"/>
    </row>
    <row r="81" spans="1:6" ht="12.75">
      <c r="A81" s="127"/>
      <c r="B81" s="129" t="str">
        <f>'[6]5301.0701'!$F$13</f>
        <v>ANALISIS:  5301.0701  ENSERES</v>
      </c>
      <c r="C81" s="133">
        <f>-'[6]5301.0701'!$H$30</f>
        <v>-1880</v>
      </c>
      <c r="D81" s="129"/>
      <c r="E81" s="133">
        <v>-6900</v>
      </c>
      <c r="F81" s="241"/>
    </row>
    <row r="82" spans="1:6" ht="12.75">
      <c r="A82" s="127"/>
      <c r="B82" s="129" t="str">
        <f>'[6]5301.080102'!$F$13</f>
        <v>ANALISIS:  5301.080102  MEDICAMENTOS</v>
      </c>
      <c r="C82" s="133">
        <f>-'[6]5301.080102'!$H$30</f>
        <v>-51344.14000000001</v>
      </c>
      <c r="D82" s="129"/>
      <c r="E82" s="133">
        <v>-46627.67</v>
      </c>
      <c r="F82" s="241"/>
    </row>
    <row r="83" spans="1:6" ht="12.75">
      <c r="A83" s="127"/>
      <c r="B83" s="129" t="str">
        <f>'[6]5301.080201'!$F$13</f>
        <v>ANALISIS:  5301.080201  MATERIAL, INSUMOS, INSTRUMENTALES Y ACCESORIOS</v>
      </c>
      <c r="C83" s="133">
        <f>-'[6]5301.080201'!$H$30</f>
        <v>-65103.68</v>
      </c>
      <c r="D83" s="129"/>
      <c r="E83" s="133">
        <v>-132613.09</v>
      </c>
      <c r="F83" s="241"/>
    </row>
    <row r="84" spans="1:6" ht="12.75">
      <c r="A84" s="127"/>
      <c r="B84" s="129" t="str">
        <f>'[6]5301.0901'!$F$13</f>
        <v>ANALISIS:  5301.0901  LIBROS, TEXTOS Y OTROS MATERIALES IMPRESOS</v>
      </c>
      <c r="C84" s="133">
        <f>-'[6]5301.0901'!$H$30</f>
        <v>-181018.47999999998</v>
      </c>
      <c r="D84" s="129"/>
      <c r="E84" s="133">
        <v>-141241.44</v>
      </c>
      <c r="F84" s="241"/>
    </row>
    <row r="85" spans="1:6" ht="12.75">
      <c r="A85" s="127"/>
      <c r="B85" s="129" t="str">
        <f>'[6]5301.0902'!$F$13</f>
        <v>ANALISIS:  5301.0902  MATERIAL DIDÁCTICO, ACCESORIOS Y ÚTILES DE ENSEÑANZA</v>
      </c>
      <c r="C85" s="133">
        <f>-'[6]5301.0902'!$H$30</f>
        <v>-340052.89</v>
      </c>
      <c r="D85" s="129"/>
      <c r="E85" s="133">
        <v>-61421.11</v>
      </c>
      <c r="F85" s="241"/>
    </row>
    <row r="86" spans="1:6" ht="12.75">
      <c r="A86" s="127"/>
      <c r="B86" s="129" t="str">
        <f>'[6]5301.0999'!$F$13</f>
        <v>ANALISIS:  5301.0999  OTROS MATERIALES DIVERSOS DE ENSEÑANZA</v>
      </c>
      <c r="C86" s="133">
        <f>-'[6]5301.0999'!$H$30</f>
        <v>-214975.03999999998</v>
      </c>
      <c r="D86" s="129"/>
      <c r="E86" s="133">
        <v>-13990.16</v>
      </c>
      <c r="F86" s="241"/>
    </row>
    <row r="87" spans="1:6" ht="12.75">
      <c r="A87" s="127"/>
      <c r="B87" s="129" t="str">
        <f>'[6]5301.1001'!$F$13</f>
        <v>ANALISIS:  5301.1001  SUMINISTRO DE USO ZOOTÉCNICO</v>
      </c>
      <c r="C87" s="133">
        <f>-'[6]5301.1001'!$H$30</f>
        <v>0</v>
      </c>
      <c r="D87" s="129"/>
      <c r="E87" s="133">
        <v>-1332</v>
      </c>
      <c r="F87" s="241"/>
    </row>
    <row r="88" spans="1:6" ht="12.75">
      <c r="A88" s="127"/>
      <c r="B88" s="129" t="str">
        <f>'[6]5301.1004'!$F$13</f>
        <v>ANALISIS:  5301.1004  FERTILIZANTES, INSECTICIDAS, FUNGICIDAS Y SIMILARES</v>
      </c>
      <c r="C88" s="133">
        <f>-'[6]5301.1004'!$H$30</f>
        <v>-3253.5</v>
      </c>
      <c r="D88" s="129"/>
      <c r="E88" s="133">
        <v>-358</v>
      </c>
      <c r="F88" s="241"/>
    </row>
    <row r="89" spans="1:6" ht="12.75">
      <c r="A89" s="127"/>
      <c r="B89" s="129" t="str">
        <f>'[6]5301.1006'!$F$13</f>
        <v>ANALISIS:  5301.1006  PRODUCTOS FARMACÉUTICOS DE USO ANIMAL</v>
      </c>
      <c r="C89" s="133">
        <f>-'[6]5301.1006'!$H$30</f>
        <v>-5450.5</v>
      </c>
      <c r="D89" s="129"/>
      <c r="E89" s="133">
        <v>-1551</v>
      </c>
      <c r="F89" s="241"/>
    </row>
    <row r="90" spans="1:6" ht="12.75">
      <c r="A90" s="127"/>
      <c r="B90" s="129" t="str">
        <f>'[6]5301.1101'!$F$13</f>
        <v>ANALISIS:  5301.1101  PARA EDIFICIOS Y ESTRUCTURAS</v>
      </c>
      <c r="C90" s="133">
        <f>-'[6]5301.1101'!$H$30</f>
        <v>-260534.95000000004</v>
      </c>
      <c r="D90" s="129"/>
      <c r="E90" s="133">
        <v>-206952.5</v>
      </c>
      <c r="F90" s="241"/>
    </row>
    <row r="91" spans="1:6" ht="12.75">
      <c r="A91" s="127"/>
      <c r="B91" s="129" t="str">
        <f>'[6]5301.1102'!$F$13</f>
        <v>ANALISIS:  5301.1102  PARA VEHÍCULOS</v>
      </c>
      <c r="C91" s="133">
        <f>-'[6]5301.1102'!$H$30</f>
        <v>-20923.86</v>
      </c>
      <c r="D91" s="129"/>
      <c r="E91" s="133">
        <v>-52788</v>
      </c>
      <c r="F91" s="241"/>
    </row>
    <row r="92" spans="1:6" ht="12.75">
      <c r="A92" s="127"/>
      <c r="B92" s="129" t="str">
        <f>'[6]5301.1103'!$F$13</f>
        <v>ANALISIS:  5301.1103  PARA MOBILIARIO Y SIMILARES</v>
      </c>
      <c r="C92" s="133">
        <f>-'[6]5301.1103'!$H$30</f>
        <v>0</v>
      </c>
      <c r="D92" s="129"/>
      <c r="E92" s="133">
        <v>-307.1</v>
      </c>
      <c r="F92" s="241"/>
    </row>
    <row r="93" spans="1:6" ht="12.75">
      <c r="A93" s="127"/>
      <c r="B93" s="129" t="str">
        <f>'[6]5301.1104'!$F$13</f>
        <v>ANALISIS:  5301.1104  PARA MAQUINARIAS Y EQUIPOS</v>
      </c>
      <c r="C93" s="133">
        <f>-'[6]5301.1104'!$H$30</f>
        <v>-16351.49</v>
      </c>
      <c r="D93" s="129"/>
      <c r="E93" s="133">
        <v>-23372.8</v>
      </c>
      <c r="F93" s="241"/>
    </row>
    <row r="94" spans="1:6" ht="12.75">
      <c r="A94" s="127"/>
      <c r="B94" s="129" t="str">
        <f>'[6]5301.1105'!$F$13</f>
        <v>ANALISIS:  5301.1105  OTROS MATERIALES DE MANTENIMIENTO</v>
      </c>
      <c r="C94" s="133">
        <f>-'[6]5301.1105'!$H$30</f>
        <v>-9648.4</v>
      </c>
      <c r="D94" s="129"/>
      <c r="E94" s="133">
        <v>-901.6</v>
      </c>
      <c r="F94" s="241"/>
    </row>
    <row r="95" spans="1:6" ht="12.75">
      <c r="A95" s="127"/>
      <c r="B95" s="129" t="str">
        <f>'[6]5301.9901'!$F$13</f>
        <v>ANALISIS:  5301.9901  HERRAMIENTAS</v>
      </c>
      <c r="C95" s="133">
        <f>-'[6]5301.9901'!$H$30</f>
        <v>-3806.4</v>
      </c>
      <c r="D95" s="129"/>
      <c r="E95" s="133">
        <v>-431.2</v>
      </c>
      <c r="F95" s="241"/>
    </row>
    <row r="96" spans="1:6" ht="12.75">
      <c r="A96" s="127"/>
      <c r="B96" s="129" t="str">
        <f>'[6]5301.9903'!$G$13</f>
        <v>ANALISIS:  5301.9903  LIBROS, DIARIOS, REVISTAS Y OTROS BIENES</v>
      </c>
      <c r="C96" s="133">
        <f>-'[6]5301.9903'!$H$30</f>
        <v>-30131.7</v>
      </c>
      <c r="D96" s="129"/>
      <c r="E96" s="133">
        <v>-24231.4</v>
      </c>
      <c r="F96" s="241"/>
    </row>
    <row r="97" spans="1:6" ht="12.75">
      <c r="A97" s="127"/>
      <c r="B97" s="129" t="str">
        <f>'[6]5301.9904'!$F$13</f>
        <v>ANALISIS:  5301.9904  SIMBOLOS, DISTINTIVOS Y CONDECORACIONES</v>
      </c>
      <c r="C97" s="133">
        <f>-'[6]5301.9904'!$H$30</f>
        <v>-2150</v>
      </c>
      <c r="D97" s="129"/>
      <c r="E97" s="133">
        <v>-6930</v>
      </c>
      <c r="F97" s="241"/>
    </row>
    <row r="98" spans="1:6" ht="12.75">
      <c r="A98" s="127"/>
      <c r="B98" s="129" t="str">
        <f>'[6]5301.9999'!$F$13</f>
        <v>ANALISIS:  5301.9999  OTROS BIENES</v>
      </c>
      <c r="C98" s="133">
        <f>-'[6]5301.9999'!$H$30</f>
        <v>-229210.75</v>
      </c>
      <c r="D98" s="129"/>
      <c r="E98" s="133">
        <v>-469692.03</v>
      </c>
      <c r="F98" s="241"/>
    </row>
    <row r="99" spans="1:6" ht="12.75">
      <c r="A99" s="127"/>
      <c r="B99" s="129" t="s">
        <v>300</v>
      </c>
      <c r="C99" s="133">
        <f>-'[6]5302.010102'!$H$30</f>
        <v>-2280</v>
      </c>
      <c r="D99" s="129"/>
      <c r="E99" s="133">
        <v>-1278.69</v>
      </c>
      <c r="F99" s="241"/>
    </row>
    <row r="100" spans="1:6" ht="12.75">
      <c r="A100" s="127"/>
      <c r="B100" s="129" t="s">
        <v>301</v>
      </c>
      <c r="C100" s="133">
        <f>-'[6]5302.010199'!$H$30</f>
        <v>-997.5</v>
      </c>
      <c r="D100" s="129"/>
      <c r="E100" s="133">
        <v>-307.59</v>
      </c>
      <c r="F100" s="241"/>
    </row>
    <row r="101" spans="1:6" ht="12.75">
      <c r="A101" s="127"/>
      <c r="B101" s="129" t="str">
        <f>'[6]5302.010201'!$F$14</f>
        <v>ANALISIS:  5302.010201  PASAJES Y GASTOS DE TRANSPORTES</v>
      </c>
      <c r="C101" s="133">
        <f>-'[6]5302.010201'!$H$30</f>
        <v>-301180.5</v>
      </c>
      <c r="D101" s="129"/>
      <c r="E101" s="133">
        <v>-547117.33</v>
      </c>
      <c r="F101" s="241"/>
    </row>
    <row r="102" spans="1:6" ht="12.75">
      <c r="A102" s="127"/>
      <c r="B102" s="129" t="str">
        <f>'[6]5302.010202'!$F$14</f>
        <v>ANALISIS:  5302.010202  VIÁTICOS Y ASIGNACIONES POR COMISIÓN DE SERVICIO</v>
      </c>
      <c r="C102" s="133">
        <f>-'[6]5302.010202'!$H$30</f>
        <v>-226065.46999999997</v>
      </c>
      <c r="D102" s="129"/>
      <c r="E102" s="133">
        <v>-152356.14</v>
      </c>
      <c r="F102" s="241"/>
    </row>
    <row r="103" spans="1:6" ht="12.75">
      <c r="A103" s="127"/>
      <c r="B103" s="129" t="str">
        <f>'[6]5302.010299'!$F$14</f>
        <v>ANALISIS:  5302.010299  OTROS GASTOS</v>
      </c>
      <c r="C103" s="133">
        <f>-'[6]5302.010299'!$H$30</f>
        <v>-560293.9299999999</v>
      </c>
      <c r="D103" s="129"/>
      <c r="E103" s="133">
        <v>-438131.06</v>
      </c>
      <c r="F103" s="241"/>
    </row>
    <row r="104" spans="1:6" ht="12.75">
      <c r="A104" s="127"/>
      <c r="B104" s="129" t="str">
        <f>'[6]5302.020101'!$F$14</f>
        <v>ANALISIS:  5302.020101  SERVICIO DE SUMINISTRO DE ENERGÍA ELÉCTRICA</v>
      </c>
      <c r="C104" s="133">
        <f>-'[6]5302.020101'!$H$30</f>
        <v>-875014.28</v>
      </c>
      <c r="D104" s="129"/>
      <c r="E104" s="133">
        <v>-964470.98</v>
      </c>
      <c r="F104" s="241"/>
    </row>
    <row r="105" spans="1:6" ht="12.75">
      <c r="A105" s="127"/>
      <c r="B105" s="129" t="str">
        <f>'[6]5302.020102'!$F$14</f>
        <v>ANALISIS:  5302.020102  SERVICIO DE AGUA Y DESAGUE</v>
      </c>
      <c r="C105" s="133">
        <f>-'[6]5302.020102'!$H$30</f>
        <v>-66316.61</v>
      </c>
      <c r="D105" s="129"/>
      <c r="E105" s="133">
        <v>-84524.1</v>
      </c>
      <c r="F105" s="241"/>
    </row>
    <row r="106" spans="1:6" ht="12.75">
      <c r="A106" s="127"/>
      <c r="B106" s="129" t="str">
        <f>'[6]5302.020201'!$F$14</f>
        <v>ANALISIS:  5302.020201  SERVICIO DE TELEFONIA MOVIL</v>
      </c>
      <c r="C106" s="133">
        <f>-'[6]5302.020201'!$H$30</f>
        <v>-100659.19</v>
      </c>
      <c r="D106" s="129"/>
      <c r="E106" s="133">
        <v>-99191.69</v>
      </c>
      <c r="F106" s="241"/>
    </row>
    <row r="107" spans="1:6" ht="12.75">
      <c r="A107" s="127"/>
      <c r="B107" s="129" t="str">
        <f>'[6]5302.020202'!$F$14</f>
        <v>ANALISIS:  5302.020202  SERVICIO DE TELEFONÍA FIJA</v>
      </c>
      <c r="C107" s="133">
        <f>-'[6]5302.020202'!$H$30</f>
        <v>-292828.37999999995</v>
      </c>
      <c r="D107" s="129"/>
      <c r="E107" s="133">
        <v>-564921.99</v>
      </c>
      <c r="F107" s="241"/>
    </row>
    <row r="108" spans="1:6" ht="12.75">
      <c r="A108" s="127"/>
      <c r="B108" s="129" t="str">
        <f>'[6]5302.020203'!$F$14</f>
        <v>ANALISIS:  5302.020203  SERVICIO DE INTERNET</v>
      </c>
      <c r="C108" s="133">
        <f>-'[6]5302.020203'!$H$30</f>
        <v>-251508.01</v>
      </c>
      <c r="D108" s="129"/>
      <c r="E108" s="133">
        <v>-281393.04</v>
      </c>
      <c r="F108" s="241"/>
    </row>
    <row r="109" spans="1:6" ht="12.75">
      <c r="A109" s="131"/>
      <c r="B109" s="148" t="str">
        <f>'[6]5302.020301'!$F$14</f>
        <v>ANALISIS:  5302.020301  CORREOS Y SERVICIOS DE MENSAJERÍA</v>
      </c>
      <c r="C109" s="136">
        <f>-'[6]5302.020301'!$H$30</f>
        <v>-36228.1</v>
      </c>
      <c r="D109" s="148"/>
      <c r="E109" s="136">
        <v>-29937.37</v>
      </c>
      <c r="F109" s="250"/>
    </row>
    <row r="110" spans="1:6" ht="12.75">
      <c r="A110" s="127"/>
      <c r="B110" s="129" t="str">
        <f>'[6]5302.020399'!$F$14</f>
        <v>ANALISIS:  5302.020399  OTROS SERVICIOS DE COMUNICACIÓN</v>
      </c>
      <c r="C110" s="133">
        <f>-'[6]5302.020399'!$H$30</f>
        <v>-2470</v>
      </c>
      <c r="D110" s="129"/>
      <c r="E110" s="133">
        <v>-1329.47</v>
      </c>
      <c r="F110" s="241"/>
    </row>
    <row r="111" spans="1:6" ht="12.75">
      <c r="A111" s="127"/>
      <c r="B111" s="129" t="str">
        <f>'[6]5302.020401'!$F$14</f>
        <v>ANALISIS:  5302.020401  SERVICIO DE PUBLICIDAD</v>
      </c>
      <c r="C111" s="133">
        <f>-'[6]5302.020401'!$H$30</f>
        <v>-100376.8</v>
      </c>
      <c r="D111" s="129"/>
      <c r="E111" s="133">
        <v>-78597.82</v>
      </c>
      <c r="F111" s="241"/>
    </row>
    <row r="112" spans="1:6" ht="12.75">
      <c r="A112" s="127"/>
      <c r="B112" s="129" t="str">
        <f>'[6]5302.020402'!$F$14</f>
        <v>ANALISIS:  5302.020402  OTROS SERVICIOS DE PUBLICIDAD Y DIFUSIÓN</v>
      </c>
      <c r="C112" s="133">
        <f>-'[6]5302.020402'!$H$30</f>
        <v>-132275.91999999998</v>
      </c>
      <c r="D112" s="129"/>
      <c r="E112" s="133">
        <v>-95950</v>
      </c>
      <c r="F112" s="241"/>
    </row>
    <row r="113" spans="1:6" ht="12.75">
      <c r="A113" s="127"/>
      <c r="B113" s="129" t="str">
        <f>'[6]5302.020403'!$F$14</f>
        <v>ANALISIS:  5302.020403  SERVICIOS DE IMAGEN INSTITUCIONAL</v>
      </c>
      <c r="C113" s="133">
        <f>-'[6]5302.020403'!$H$30</f>
        <v>-29150</v>
      </c>
      <c r="D113" s="129"/>
      <c r="E113" s="133">
        <v>-29170</v>
      </c>
      <c r="F113" s="241"/>
    </row>
    <row r="114" spans="1:6" ht="12.75">
      <c r="A114" s="127"/>
      <c r="B114" s="129" t="str">
        <f>'[6]5302.020404'!$F$14</f>
        <v>ANALISIS:  5302.020404  SERVICIO DE IMPRESIONES, ENCUADERNACIÓN Y EMPASTADO</v>
      </c>
      <c r="C114" s="133">
        <f>-'[6]5302.020404'!$H$30</f>
        <v>-371760</v>
      </c>
      <c r="D114" s="129"/>
      <c r="E114" s="133">
        <v>-481613.82</v>
      </c>
      <c r="F114" s="241"/>
    </row>
    <row r="115" spans="1:6" ht="12.75">
      <c r="A115" s="127"/>
      <c r="B115" s="129" t="str">
        <f>'[6]5302.030101'!$F$14</f>
        <v>ANALISIS:  5302.030101  SERVICIO DE LIMPIEZA E HIGIENE</v>
      </c>
      <c r="C115" s="133">
        <f>-'[6]5302.030101'!$H$30</f>
        <v>-5943</v>
      </c>
      <c r="D115" s="129"/>
      <c r="E115" s="133">
        <v>0</v>
      </c>
      <c r="F115" s="241"/>
    </row>
    <row r="116" spans="1:6" ht="12.75">
      <c r="A116" s="127"/>
      <c r="B116" s="129" t="str">
        <f>'[6]5302.030102'!$F$14</f>
        <v>ANALISIS:  5302.030102  SERVICIO DE SEGURIDAD Y VIGILANCIA</v>
      </c>
      <c r="C116" s="133">
        <f>-'[6]5302.030102'!$H$30</f>
        <v>-97567.84</v>
      </c>
      <c r="D116" s="129"/>
      <c r="E116" s="133">
        <v>-168188.82</v>
      </c>
      <c r="F116" s="241"/>
    </row>
    <row r="117" spans="1:6" ht="12.75">
      <c r="A117" s="127"/>
      <c r="B117" s="129" t="str">
        <f>'[6]5302.040101'!$F$14</f>
        <v>ANALISIS:  5302.040101  DE EDIFICACIONES, OFICINAS Y ESTRUCTURAS</v>
      </c>
      <c r="C117" s="133">
        <f>-'[6]5302.040101'!$H$30</f>
        <v>-156086.5</v>
      </c>
      <c r="D117" s="129"/>
      <c r="E117" s="133">
        <v>-173331.92</v>
      </c>
      <c r="F117" s="241"/>
    </row>
    <row r="118" spans="1:6" ht="12.75">
      <c r="A118" s="127"/>
      <c r="B118" s="129" t="str">
        <f>'[6]5302.040103'!$F$14</f>
        <v>ANALISIS:  5302.040103  DE VEHÍCULOS</v>
      </c>
      <c r="C118" s="133">
        <f>-'[6]5302.040103'!$H$30</f>
        <v>-18786</v>
      </c>
      <c r="D118" s="129"/>
      <c r="E118" s="133">
        <v>-49058</v>
      </c>
      <c r="F118" s="241"/>
    </row>
    <row r="119" spans="1:6" ht="12.75">
      <c r="A119" s="127"/>
      <c r="B119" s="129" t="str">
        <f>'[6]5302.040104'!$F$14</f>
        <v>ANALISIS:  5302.040104  DE MOBILIARIO Y SIMILARES</v>
      </c>
      <c r="C119" s="133">
        <f>-'[6]5302.040104'!$H$30</f>
        <v>-18278</v>
      </c>
      <c r="D119" s="129"/>
      <c r="E119" s="133">
        <v>-28325</v>
      </c>
      <c r="F119" s="241"/>
    </row>
    <row r="120" spans="1:6" ht="12.75">
      <c r="A120" s="127"/>
      <c r="B120" s="129" t="str">
        <f>'[6]5302.040105'!$F$14</f>
        <v>ANALISIS:  5302.040105  DE MAQUINAS Y EQUIPOS</v>
      </c>
      <c r="C120" s="133">
        <f>-'[6]5302.040105'!$H$30</f>
        <v>-136684.88</v>
      </c>
      <c r="D120" s="129"/>
      <c r="E120" s="133">
        <v>-248458.01</v>
      </c>
      <c r="F120" s="241"/>
    </row>
    <row r="121" spans="1:6" ht="12.75">
      <c r="A121" s="127"/>
      <c r="B121" s="129" t="str">
        <f>'[6]5302.040199'!$F$14</f>
        <v>ANALISIS:  5302.040199  DE OTROS BIENES Y ACTIVOS</v>
      </c>
      <c r="C121" s="133">
        <f>-'[6]5302.040199'!$H$30</f>
        <v>-12360</v>
      </c>
      <c r="D121" s="129"/>
      <c r="E121" s="133">
        <v>-8893.5</v>
      </c>
      <c r="F121" s="241"/>
    </row>
    <row r="122" spans="1:6" ht="12.75">
      <c r="A122" s="127"/>
      <c r="B122" s="129" t="str">
        <f>'[6]5302.050101'!$F$14</f>
        <v>ANALISIS:  5302.050101  DE EDIFICIOS Y ESTRUCTURAS</v>
      </c>
      <c r="C122" s="133">
        <f>-'[6]5302.050101'!$H$30</f>
        <v>-148527.87</v>
      </c>
      <c r="D122" s="129"/>
      <c r="E122" s="133">
        <v>-144980.61</v>
      </c>
      <c r="F122" s="241"/>
    </row>
    <row r="123" spans="1:6" ht="12.75">
      <c r="A123" s="127"/>
      <c r="B123" s="129" t="str">
        <f>'[6]5302.050102'!$F$14</f>
        <v>ANALISIS:  5302.050102  DE VEHICULOS</v>
      </c>
      <c r="C123" s="133">
        <f>-'[6]5302.050102'!$H$30</f>
        <v>-53590</v>
      </c>
      <c r="D123" s="129"/>
      <c r="E123" s="133">
        <v>-12525</v>
      </c>
      <c r="F123" s="241"/>
    </row>
    <row r="124" spans="1:6" ht="12.75">
      <c r="A124" s="127"/>
      <c r="B124" s="129" t="str">
        <f>'[6]5302.050103'!$F$14</f>
        <v>ANALISIS:  5302.050103  DE MOBILIARIO SIMILARES</v>
      </c>
      <c r="C124" s="133">
        <f>-'[6]5302.050103'!$H$30</f>
        <v>0</v>
      </c>
      <c r="D124" s="129"/>
      <c r="E124" s="133">
        <v>-850</v>
      </c>
      <c r="F124" s="241"/>
    </row>
    <row r="125" spans="1:6" ht="12.75">
      <c r="A125" s="127"/>
      <c r="B125" s="129" t="s">
        <v>302</v>
      </c>
      <c r="C125" s="133">
        <f>-'[6]5302.050104'!$H$30</f>
        <v>-8960</v>
      </c>
      <c r="D125" s="129"/>
      <c r="E125" s="133">
        <v>-10286.88</v>
      </c>
      <c r="F125" s="241"/>
    </row>
    <row r="126" spans="1:6" ht="12.75">
      <c r="A126" s="127"/>
      <c r="B126" s="129" t="s">
        <v>303</v>
      </c>
      <c r="C126" s="133">
        <f>-'[6]5302.050199'!$H$30</f>
        <v>-240</v>
      </c>
      <c r="D126" s="129"/>
      <c r="E126" s="133">
        <v>-1300</v>
      </c>
      <c r="F126" s="241"/>
    </row>
    <row r="127" spans="1:6" ht="12.75">
      <c r="A127" s="127"/>
      <c r="B127" s="129" t="str">
        <f>'[6]5302.060101'!$F$14</f>
        <v>ANALISIS:  5302.060101  GASTOS LEGALES Y JUDICIALES</v>
      </c>
      <c r="C127" s="133">
        <f>-'[6]5302.060101'!$H$30</f>
        <v>0</v>
      </c>
      <c r="D127" s="129"/>
      <c r="E127" s="133">
        <v>-9657.54</v>
      </c>
      <c r="F127" s="241"/>
    </row>
    <row r="128" spans="1:6" ht="12.75">
      <c r="A128" s="127"/>
      <c r="B128" s="129" t="str">
        <f>'[6]5302.060102'!$F$14</f>
        <v>ANALISIS:  5302.060102  GASTOS NOTARIALES</v>
      </c>
      <c r="C128" s="133">
        <f>-'[6]5302.060102'!$H$30</f>
        <v>-12582</v>
      </c>
      <c r="D128" s="129"/>
      <c r="E128" s="133">
        <v>-12818</v>
      </c>
      <c r="F128" s="241"/>
    </row>
    <row r="129" spans="1:6" ht="12.75">
      <c r="A129" s="127"/>
      <c r="B129" s="129" t="str">
        <f>'[6]5302.060201'!$F$14</f>
        <v>ANALISIS:  5302.060201  CARGOS BANCARIOS</v>
      </c>
      <c r="C129" s="133">
        <f>-'[6]5302.060201'!$H$30</f>
        <v>0</v>
      </c>
      <c r="D129" s="129"/>
      <c r="E129" s="133">
        <v>-24647.71</v>
      </c>
      <c r="F129" s="241"/>
    </row>
    <row r="130" spans="1:6" ht="12.75">
      <c r="A130" s="127"/>
      <c r="B130" s="129" t="s">
        <v>304</v>
      </c>
      <c r="C130" s="133">
        <v>0</v>
      </c>
      <c r="D130" s="129"/>
      <c r="E130" s="133">
        <v>-6010</v>
      </c>
      <c r="F130" s="241"/>
    </row>
    <row r="131" spans="1:6" ht="12.75">
      <c r="A131" s="127"/>
      <c r="B131" s="129" t="str">
        <f>'[6]5302.070101'!$F$14</f>
        <v>ANALISIS:  5302.070101  CONSULTORIAS</v>
      </c>
      <c r="C131" s="133">
        <f>'[6]5302.070101'!$H$30</f>
        <v>10074</v>
      </c>
      <c r="D131" s="129"/>
      <c r="E131" s="133">
        <v>-5718.36</v>
      </c>
      <c r="F131" s="241"/>
    </row>
    <row r="132" spans="1:6" ht="12.75">
      <c r="A132" s="127"/>
      <c r="B132" s="129" t="s">
        <v>305</v>
      </c>
      <c r="C132" s="133">
        <v>0</v>
      </c>
      <c r="D132" s="129"/>
      <c r="E132" s="133">
        <v>-2000</v>
      </c>
      <c r="F132" s="241"/>
    </row>
    <row r="133" spans="1:6" ht="12.75">
      <c r="A133" s="127"/>
      <c r="B133" s="129" t="s">
        <v>306</v>
      </c>
      <c r="C133" s="133">
        <f>-'[6]5302.070199'!$H$30</f>
        <v>-16600</v>
      </c>
      <c r="D133" s="129"/>
      <c r="E133" s="133">
        <v>-5000</v>
      </c>
      <c r="F133" s="241"/>
    </row>
    <row r="134" spans="1:6" ht="12.75">
      <c r="A134" s="127"/>
      <c r="B134" s="129" t="str">
        <f>'[6]5302.070202'!$F$14</f>
        <v>ANALISIS:  5302.070202  ASESORIAS</v>
      </c>
      <c r="C134" s="133">
        <f>-'[6]5302.070202'!$H$30</f>
        <v>0</v>
      </c>
      <c r="D134" s="129"/>
      <c r="E134" s="133">
        <v>-37300</v>
      </c>
      <c r="F134" s="241"/>
    </row>
    <row r="135" spans="1:6" ht="12.75">
      <c r="A135" s="127"/>
      <c r="B135" s="129" t="str">
        <f>'[6]5302.070203'!$F$14</f>
        <v>ANALISIS:  5302.070203  AUDITORIAS</v>
      </c>
      <c r="C135" s="133">
        <f>-'[6]5302.070203'!$H$30</f>
        <v>0</v>
      </c>
      <c r="D135" s="129"/>
      <c r="E135" s="133">
        <v>-6000</v>
      </c>
      <c r="F135" s="241"/>
    </row>
    <row r="136" spans="1:6" ht="12.75">
      <c r="A136" s="127"/>
      <c r="B136" s="129" t="str">
        <f>'[6]5302.070204'!$F$14</f>
        <v>ANALISIS:  5302.070204  PERFILES DE INVERSION</v>
      </c>
      <c r="C136" s="133">
        <f>-'[6]5302.070204'!$H$30</f>
        <v>-13000</v>
      </c>
      <c r="D136" s="129"/>
      <c r="E136" s="133">
        <v>-26700</v>
      </c>
      <c r="F136" s="241"/>
    </row>
    <row r="137" spans="1:6" ht="12.75">
      <c r="A137" s="127"/>
      <c r="B137" s="129" t="str">
        <f>'[6]5302.070299'!$F$14</f>
        <v>ANALISIS:  5302.070299  OTROS SERVICIOS SIMILARES</v>
      </c>
      <c r="C137" s="133">
        <f>-'[6]5302.070299'!$H$30</f>
        <v>-2167488.67</v>
      </c>
      <c r="D137" s="129"/>
      <c r="E137" s="133">
        <v>-37149</v>
      </c>
      <c r="F137" s="241"/>
    </row>
    <row r="138" spans="1:6" ht="12.75">
      <c r="A138" s="127"/>
      <c r="B138" s="129" t="str">
        <f>'[6]5302.070301'!$F$14</f>
        <v>ANALISIS:  5302.070301  REALIZADO POR PERSONAS JURIDICAS</v>
      </c>
      <c r="C138" s="133">
        <f>-'[6]5302.070301'!$H$30</f>
        <v>-8110</v>
      </c>
      <c r="D138" s="129"/>
      <c r="E138" s="133">
        <v>-7835</v>
      </c>
      <c r="F138" s="241"/>
    </row>
    <row r="139" spans="1:6" ht="12.75">
      <c r="A139" s="127"/>
      <c r="B139" s="129" t="str">
        <f>'[6]5302.070302'!$F$14</f>
        <v>ANALISIS:  5302.070302  REALIZADO POR PERSONAS NATURALES</v>
      </c>
      <c r="C139" s="133">
        <f>-'[6]5302.070302'!$H$30</f>
        <v>-1200</v>
      </c>
      <c r="D139" s="129"/>
      <c r="E139" s="133">
        <v>-6220</v>
      </c>
      <c r="F139" s="241"/>
    </row>
    <row r="140" spans="1:6" ht="12.75">
      <c r="A140" s="127"/>
      <c r="B140" s="129" t="str">
        <f>'[6]5302.070401'!$F$14</f>
        <v>ANALISIS:  5302.070401  ELABORACION DE PROGRAMAS INFORMÁTICOS</v>
      </c>
      <c r="C140" s="133">
        <f>-'[6]5302.070401'!$H$30</f>
        <v>-14900</v>
      </c>
      <c r="D140" s="129"/>
      <c r="E140" s="133">
        <v>-2500</v>
      </c>
      <c r="F140" s="241"/>
    </row>
    <row r="141" spans="1:6" ht="12.75">
      <c r="A141" s="127"/>
      <c r="B141" s="129" t="str">
        <f>'[6]5302.070402'!$F$14</f>
        <v>ANALISIS:  5302.070402  PROCESAMIENTO DE DATOS</v>
      </c>
      <c r="C141" s="133">
        <f>-'[6]5302.070402'!$H$30</f>
        <v>-2050</v>
      </c>
      <c r="D141" s="129"/>
      <c r="E141" s="133">
        <v>-12678</v>
      </c>
      <c r="F141" s="241"/>
    </row>
    <row r="142" spans="1:6" ht="12.75">
      <c r="A142" s="127"/>
      <c r="B142" s="129" t="str">
        <f>'[6]5302.070403'!$F$14</f>
        <v>ANALISIS:  5302.070403  SOPORTE TÉCNICO</v>
      </c>
      <c r="C142" s="133">
        <f>-'[6]5302.070403'!$H$30</f>
        <v>-27980</v>
      </c>
      <c r="D142" s="129"/>
      <c r="E142" s="133">
        <v>-37340</v>
      </c>
      <c r="F142" s="241"/>
    </row>
    <row r="143" spans="1:6" ht="12.75">
      <c r="A143" s="127"/>
      <c r="B143" s="129" t="str">
        <f>'[6]5302.070404'!$F$14</f>
        <v>ANALISIS:  5302.070404  OTROS SERVICIOS DE INFORMÁTICA</v>
      </c>
      <c r="C143" s="133">
        <f>-'[6]5302.070404'!$H$30</f>
        <v>-29557.58</v>
      </c>
      <c r="D143" s="129"/>
      <c r="E143" s="133">
        <v>-7290</v>
      </c>
      <c r="F143" s="241"/>
    </row>
    <row r="144" spans="1:6" ht="12.75">
      <c r="A144" s="127"/>
      <c r="B144" s="129" t="str">
        <f>'[6]5302.070502'!$F$14</f>
        <v>ANALISIS:  5302.070502  PROPINAS PARA PRACTICANTES</v>
      </c>
      <c r="C144" s="133">
        <f>-'[6]5302.070502'!$H$30</f>
        <v>-81338</v>
      </c>
      <c r="D144" s="129"/>
      <c r="E144" s="133">
        <v>-31770</v>
      </c>
      <c r="F144" s="241"/>
    </row>
    <row r="145" spans="1:6" ht="12.75">
      <c r="A145" s="127"/>
      <c r="B145" s="129" t="str">
        <f>'[6]5302.070601'!$F$14</f>
        <v>ANALISIS:  5302.070601  SERVICIO Y GESTIÓN DE EVALUACIÓN</v>
      </c>
      <c r="C145" s="133">
        <f>-'[6]5302.070601'!$H$30</f>
        <v>0</v>
      </c>
      <c r="D145" s="129"/>
      <c r="E145" s="133">
        <v>-90000</v>
      </c>
      <c r="F145" s="241"/>
    </row>
    <row r="146" spans="1:6" ht="12.75">
      <c r="A146" s="127"/>
      <c r="B146" s="129" t="str">
        <f>'[6]5302.071002 '!$F$14</f>
        <v>ANALISIS:  5302.071002 ATENCIONES OFICIALES Y CELEBRACIONES INSTITUCIONALES</v>
      </c>
      <c r="C146" s="133">
        <f>'[6]5302.071002 '!$H$30</f>
        <v>0</v>
      </c>
      <c r="D146" s="129"/>
      <c r="E146" s="133">
        <v>-10000</v>
      </c>
      <c r="F146" s="241"/>
    </row>
    <row r="147" spans="1:6" ht="12.75">
      <c r="A147" s="127"/>
      <c r="B147" s="129" t="str">
        <f>'[6]5302.071002'!$F$14</f>
        <v>ANALISIS:  5302.071102  TRANSPORTE Y TRASLADO DE CARGA, BIENES Y MATERIALES</v>
      </c>
      <c r="C147" s="133">
        <f>-'[6]5302.071002'!$H$30</f>
        <v>-7353.01</v>
      </c>
      <c r="D147" s="129"/>
      <c r="E147" s="133">
        <v>-8608.36</v>
      </c>
      <c r="F147" s="241"/>
    </row>
    <row r="148" spans="1:6" ht="12.75">
      <c r="A148" s="127"/>
      <c r="B148" s="129" t="str">
        <f>'[6]5302.071103'!$F$14</f>
        <v>ANALISIS:  5302.071103  SERVICIOS RELACIONADOS CON FLORERIA, JARDINERÍA Y OTROS</v>
      </c>
      <c r="C148" s="133">
        <f>-'[6]5302.071103'!$H$30</f>
        <v>-1650</v>
      </c>
      <c r="D148" s="129"/>
      <c r="E148" s="133">
        <v>-5160</v>
      </c>
      <c r="F148" s="241"/>
    </row>
    <row r="149" spans="1:21" ht="12.75">
      <c r="A149" s="127"/>
      <c r="B149" s="129" t="str">
        <f>'[6]5302.071199'!$F$14</f>
        <v>ANALISIS:  5302.071199  SERVICIOS DIVERSOS</v>
      </c>
      <c r="C149" s="133">
        <v>-2425472.31</v>
      </c>
      <c r="D149" s="129"/>
      <c r="E149" s="133">
        <v>-6170275.58</v>
      </c>
      <c r="F149" s="241"/>
      <c r="S149">
        <v>1299111.64</v>
      </c>
      <c r="T149">
        <v>1126360.67</v>
      </c>
      <c r="U149" s="237">
        <f>S149+T149</f>
        <v>2425472.3099999996</v>
      </c>
    </row>
    <row r="150" spans="1:6" ht="12.75">
      <c r="A150" s="127"/>
      <c r="B150" s="129" t="str">
        <f>'[6]5302.0801'!$F$13</f>
        <v>ANALISIS:  5302.0801  CONTRATO ADMINISTRATIVO DE SERVICIOS - CAS</v>
      </c>
      <c r="C150" s="133">
        <f>-'[6]5302.0801'!$H$30</f>
        <v>-2252890.99</v>
      </c>
      <c r="D150" s="129"/>
      <c r="E150" s="133">
        <v>-2261892.14</v>
      </c>
      <c r="F150" s="241"/>
    </row>
    <row r="151" spans="1:6" ht="12.75">
      <c r="A151" s="127"/>
      <c r="B151" s="129" t="str">
        <f>'[6]5302.0802'!$F$13</f>
        <v>ANALISIS:  5302.0802  CONTRIBUCION A ESSALUD DE CAS</v>
      </c>
      <c r="C151" s="133">
        <f>-'[6]5302.0802'!$H$30</f>
        <v>-202405</v>
      </c>
      <c r="D151" s="129"/>
      <c r="E151" s="133">
        <v>0</v>
      </c>
      <c r="F151" s="241"/>
    </row>
    <row r="152" spans="1:19" ht="15">
      <c r="A152" s="127"/>
      <c r="B152" s="126" t="s">
        <v>307</v>
      </c>
      <c r="C152" s="245">
        <f>SUM(C63:C151)</f>
        <v>-17286739.450000003</v>
      </c>
      <c r="D152" s="126"/>
      <c r="E152" s="245">
        <f>SUM(E63:E151)</f>
        <v>-20945343.66</v>
      </c>
      <c r="F152" s="243">
        <v>9514278.37</v>
      </c>
      <c r="G152" s="156"/>
      <c r="H152" s="156"/>
      <c r="I152" s="156"/>
      <c r="J152" s="156"/>
      <c r="K152" s="156"/>
      <c r="L152" s="156"/>
      <c r="M152" s="156">
        <f>F152+E152</f>
        <v>-11431065.290000001</v>
      </c>
      <c r="N152" s="156"/>
      <c r="S152" s="86"/>
    </row>
    <row r="153" spans="1:6" ht="12.75">
      <c r="A153" s="127"/>
      <c r="B153" s="122"/>
      <c r="C153" s="133"/>
      <c r="D153" s="122"/>
      <c r="E153" s="133"/>
      <c r="F153" s="241"/>
    </row>
    <row r="154" spans="1:6" ht="12.75">
      <c r="A154" s="121" t="str">
        <f>'[5]FE-SP'!$C$23</f>
        <v>Pago de Remuneraciones y Obligaciones Sociales</v>
      </c>
      <c r="B154" s="122"/>
      <c r="C154" s="133"/>
      <c r="D154" s="122"/>
      <c r="E154" s="133"/>
      <c r="F154" s="241"/>
    </row>
    <row r="155" spans="1:6" ht="12.75">
      <c r="A155" s="127"/>
      <c r="B155" s="129" t="str">
        <f>'[6]5101.010102'!$F$14</f>
        <v>ANALISIS:  5101.010102  PERSONAL ADMINISTRATIVO NOMBRADO (Régimen Público)</v>
      </c>
      <c r="C155" s="133">
        <f>-'[6]5101.010102'!$H$30</f>
        <v>-5204010.27</v>
      </c>
      <c r="D155" s="129"/>
      <c r="E155" s="133">
        <v>-4907273.9</v>
      </c>
      <c r="F155" s="241"/>
    </row>
    <row r="156" spans="1:6" ht="12.75">
      <c r="A156" s="127"/>
      <c r="B156" s="129" t="s">
        <v>308</v>
      </c>
      <c r="C156" s="133">
        <f>-'[6]5101.010103'!$H$30</f>
        <v>-236246.71999999997</v>
      </c>
      <c r="D156" s="129"/>
      <c r="E156" s="133">
        <v>-534588.4</v>
      </c>
      <c r="F156" s="241"/>
    </row>
    <row r="157" spans="1:6" ht="12.75">
      <c r="A157" s="127"/>
      <c r="B157" s="129" t="str">
        <f>'[6]5101.010201'!$F$14</f>
        <v>ANALISIS:  5101.010201  ASIGNACION A FONDOS DE PERSONAL</v>
      </c>
      <c r="C157" s="133">
        <f>-'[6]5101.010201'!$H$30</f>
        <v>-304213.32999999996</v>
      </c>
      <c r="D157" s="129"/>
      <c r="E157" s="133">
        <v>0</v>
      </c>
      <c r="F157" s="241"/>
    </row>
    <row r="158" spans="1:6" ht="12.75">
      <c r="A158" s="127"/>
      <c r="B158" s="129" t="str">
        <f>'[6]5101.020101'!$F$14</f>
        <v>ANALISIS:  5101.020101  PERSONAL NOMBRADO</v>
      </c>
      <c r="C158" s="133">
        <f>-'[6]5101.020101'!$H$30</f>
        <v>-14181.599999999997</v>
      </c>
      <c r="D158" s="129"/>
      <c r="E158" s="133">
        <v>-14181.6</v>
      </c>
      <c r="F158" s="241"/>
    </row>
    <row r="159" spans="1:6" ht="12.75">
      <c r="A159" s="131"/>
      <c r="B159" s="148" t="str">
        <f>'[6]5101.020102'!$F$14</f>
        <v>ANALISIS:  5101.020102  PERSONAL CONTRATADO</v>
      </c>
      <c r="C159" s="136">
        <f>-'[6]5101.020102'!$H$30</f>
        <v>-138774.38999999998</v>
      </c>
      <c r="D159" s="148"/>
      <c r="E159" s="136">
        <v>-122927.67</v>
      </c>
      <c r="F159" s="250"/>
    </row>
    <row r="160" spans="1:6" ht="12.75">
      <c r="A160" s="127"/>
      <c r="B160" s="129" t="str">
        <f>'[6]5101.020299'!$F$14</f>
        <v>ANALISIS:  5101.020299  OTRAS RETRIBUCIONES Y COMPLEMENTOS</v>
      </c>
      <c r="C160" s="133">
        <f>-'[6]5101.020299'!$H$30</f>
        <v>-5880</v>
      </c>
      <c r="D160" s="129"/>
      <c r="E160" s="133">
        <v>0</v>
      </c>
      <c r="F160" s="241"/>
    </row>
    <row r="161" spans="1:6" ht="12.75">
      <c r="A161" s="127"/>
      <c r="B161" s="129" t="str">
        <f>'[6]5101.050101'!$F$14</f>
        <v>ANALISIS:  5101.050101  PERSONAL NOMBRADO</v>
      </c>
      <c r="C161" s="133">
        <f>-'[6]5101.050101'!$H$30</f>
        <v>-16742968.45</v>
      </c>
      <c r="D161" s="129"/>
      <c r="E161" s="133">
        <v>-16403394.77</v>
      </c>
      <c r="F161" s="241"/>
    </row>
    <row r="162" spans="1:6" ht="12.75">
      <c r="A162" s="127"/>
      <c r="B162" s="129" t="str">
        <f>'[6]5101.050102'!$F$14</f>
        <v>ANALISIS:  5101.050102  PERSONAL CONTRATADO</v>
      </c>
      <c r="C162" s="133">
        <f>-'[6]5101.050102'!$H$30</f>
        <v>-850683.21</v>
      </c>
      <c r="D162" s="129"/>
      <c r="E162" s="133">
        <v>-832520.11</v>
      </c>
      <c r="F162" s="241"/>
    </row>
    <row r="163" spans="1:6" ht="12.75">
      <c r="A163" s="127"/>
      <c r="B163" s="128" t="str">
        <f>'[6]5101.080101'!$F$14</f>
        <v>ANALISIS:  5101.080101  OBREROS PERMANENTES</v>
      </c>
      <c r="C163" s="133">
        <f>-'[6]5101.080101'!$H$30</f>
        <v>-460238.12000000005</v>
      </c>
      <c r="D163" s="128"/>
      <c r="E163" s="133">
        <v>-464292.21</v>
      </c>
      <c r="F163" s="241"/>
    </row>
    <row r="164" spans="1:6" ht="12.75">
      <c r="A164" s="127"/>
      <c r="B164" s="129" t="str">
        <f>'[6]5101.080201'!$F$14</f>
        <v>ANALISIS:  5101.080201  OBREROS CON CONTRATO A PLAZO FIJO</v>
      </c>
      <c r="C164" s="133">
        <f>-'[6]5101.080201'!$H$30</f>
        <v>-25490</v>
      </c>
      <c r="D164" s="129"/>
      <c r="E164" s="133">
        <v>-25184.95</v>
      </c>
      <c r="F164" s="241"/>
    </row>
    <row r="165" spans="1:6" ht="12.75">
      <c r="A165" s="127"/>
      <c r="B165" s="129" t="s">
        <v>309</v>
      </c>
      <c r="C165" s="133">
        <v>0</v>
      </c>
      <c r="D165" s="129"/>
      <c r="E165" s="133">
        <v>-694125</v>
      </c>
      <c r="F165" s="241"/>
    </row>
    <row r="166" spans="1:6" ht="12.75">
      <c r="A166" s="127"/>
      <c r="B166" s="129" t="str">
        <f>'[6]5101.090103'!$F$14</f>
        <v>ANALISIS:  5101.090103  BONIFICACIÓN POR ESCOLARIDAD</v>
      </c>
      <c r="C166" s="133">
        <f>-'[6]5101.090103'!$H$30</f>
        <v>-306399.97</v>
      </c>
      <c r="D166" s="129"/>
      <c r="E166" s="133">
        <v>-230400</v>
      </c>
      <c r="F166" s="241"/>
    </row>
    <row r="167" spans="1:6" ht="12.75">
      <c r="A167" s="127"/>
      <c r="B167" s="129" t="str">
        <f>'[6]5101.090301'!$F$14</f>
        <v>ANALISIS:  5101.090301  ASIGNACIÓN POR CUMPLIR 25 O 30 AÑOS</v>
      </c>
      <c r="C167" s="133">
        <f>-'[6]5101.090301'!$H$30</f>
        <v>-37803.06</v>
      </c>
      <c r="D167" s="129"/>
      <c r="E167" s="133">
        <v>-38282.16</v>
      </c>
      <c r="F167" s="241"/>
    </row>
    <row r="168" spans="1:6" ht="12.75">
      <c r="A168" s="127"/>
      <c r="B168" s="129" t="str">
        <f>'[6]5101.090303'!$F$14</f>
        <v>ANALISIS:  5101.090303  COMPENSACION VACACIONAL (Vacaciones Truncas)</v>
      </c>
      <c r="C168" s="133">
        <f>-'[6]5101.090303'!$H$30</f>
        <v>-1269.52</v>
      </c>
      <c r="D168" s="129"/>
      <c r="E168" s="133">
        <v>-978.01</v>
      </c>
      <c r="F168" s="241"/>
    </row>
    <row r="169" spans="1:6" ht="12.75">
      <c r="A169" s="127"/>
      <c r="B169" s="129" t="str">
        <f>'[6]5103.010105'!$F$14</f>
        <v>ANALISIS:  5103.010105  CONTRIBUCIONES A ESSALUD</v>
      </c>
      <c r="C169" s="133">
        <f>-'[6]5103.010105'!$H$30</f>
        <v>-1754854</v>
      </c>
      <c r="D169" s="129"/>
      <c r="E169" s="133">
        <v>-1890491</v>
      </c>
      <c r="F169" s="241"/>
    </row>
    <row r="170" spans="1:22" ht="15">
      <c r="A170" s="127"/>
      <c r="B170" s="126" t="s">
        <v>137</v>
      </c>
      <c r="C170" s="245">
        <f>SUM(C155:C169)</f>
        <v>-26083012.639999997</v>
      </c>
      <c r="D170" s="126"/>
      <c r="E170" s="245">
        <f>SUM(E155:E169)</f>
        <v>-26158639.78</v>
      </c>
      <c r="F170" s="241"/>
      <c r="I170">
        <v>13144153.61</v>
      </c>
      <c r="J170" s="86">
        <f>E170-I170</f>
        <v>-39302793.39</v>
      </c>
      <c r="V170" s="86"/>
    </row>
    <row r="171" spans="1:9" ht="10.5" customHeight="1">
      <c r="A171" s="127"/>
      <c r="B171" s="129"/>
      <c r="C171" s="133"/>
      <c r="D171" s="129"/>
      <c r="E171" s="133"/>
      <c r="F171" s="241"/>
      <c r="I171">
        <v>44116.5</v>
      </c>
    </row>
    <row r="172" spans="1:9" ht="12.75">
      <c r="A172" s="121" t="str">
        <f>'[5]FE-SP'!$C$24</f>
        <v>Pago de Otras Retribuciones y Complementarias</v>
      </c>
      <c r="B172" s="122"/>
      <c r="C172" s="133"/>
      <c r="D172" s="122"/>
      <c r="E172" s="133"/>
      <c r="F172" s="241"/>
      <c r="I172">
        <v>810</v>
      </c>
    </row>
    <row r="173" spans="1:9" ht="12.75">
      <c r="A173" s="127"/>
      <c r="B173" s="129" t="str">
        <f>'[6]5101.010299'!$F$14</f>
        <v>ANALISIS:  5101.010299  OTRAS RETRIBUCIONES Y COMPLEMENTOS</v>
      </c>
      <c r="C173" s="133">
        <f>-'[6]5101.010299'!$H$30</f>
        <v>-567872.6</v>
      </c>
      <c r="D173" s="129"/>
      <c r="E173" s="133">
        <v>-179969.6</v>
      </c>
      <c r="F173" s="241"/>
      <c r="I173">
        <v>263822</v>
      </c>
    </row>
    <row r="174" spans="1:9" ht="12.75">
      <c r="A174" s="127"/>
      <c r="B174" s="128" t="str">
        <f>'[6]5101.020299'!$F$14</f>
        <v>ANALISIS:  5101.020299  OTRAS RETRIBUCIONES Y COMPLEMENTOS</v>
      </c>
      <c r="C174" s="133">
        <v>0</v>
      </c>
      <c r="D174" s="128"/>
      <c r="E174" s="133">
        <v>-6660</v>
      </c>
      <c r="F174" s="241"/>
      <c r="I174">
        <f>SUM(I171:I173)</f>
        <v>308748.5</v>
      </c>
    </row>
    <row r="175" spans="1:6" ht="12.75">
      <c r="A175" s="127"/>
      <c r="B175" s="129" t="str">
        <f>'[6]5101.050299'!$F$14</f>
        <v>ANALISIS:  5101.050299  OTRAS RETRIBUCIONES Y COMPLEMENTOS</v>
      </c>
      <c r="C175" s="133">
        <f>-'[6]5101.050299'!$H$30</f>
        <v>-2032905.5</v>
      </c>
      <c r="D175" s="129"/>
      <c r="E175" s="133">
        <v>-1377742.5</v>
      </c>
      <c r="F175" s="241"/>
    </row>
    <row r="176" spans="1:6" ht="15">
      <c r="A176" s="127"/>
      <c r="B176" s="126" t="s">
        <v>130</v>
      </c>
      <c r="C176" s="245">
        <f>SUM(C173:C175)</f>
        <v>-2600778.1</v>
      </c>
      <c r="D176" s="126"/>
      <c r="E176" s="245">
        <f>SUM(E173:E175)</f>
        <v>-1564372.1</v>
      </c>
      <c r="F176" s="241"/>
    </row>
    <row r="177" spans="1:6" ht="11.25" customHeight="1">
      <c r="A177" s="127"/>
      <c r="B177" s="129"/>
      <c r="C177" s="133"/>
      <c r="D177" s="129"/>
      <c r="E177" s="133"/>
      <c r="F177" s="241"/>
    </row>
    <row r="178" spans="1:6" ht="12.75">
      <c r="A178" s="121" t="str">
        <f>'[5]FE-SP'!$C$25</f>
        <v>Pago de Pensiones y Otros Beneficios</v>
      </c>
      <c r="B178" s="122"/>
      <c r="C178" s="133"/>
      <c r="D178" s="122"/>
      <c r="E178" s="133"/>
      <c r="F178" s="241"/>
    </row>
    <row r="179" spans="1:6" ht="12.75">
      <c r="A179" s="127"/>
      <c r="B179" s="129" t="str">
        <f>'[6]5201.010101'!$F$14</f>
        <v>ANALISIS:  5201.010101  RÉGIMEN DE PENSIONES DL Nº 20530</v>
      </c>
      <c r="C179" s="133">
        <f>-'[6]5201.010101'!$H$30</f>
        <v>-4167237.1</v>
      </c>
      <c r="D179" s="129"/>
      <c r="E179" s="133">
        <v>-4107574.35</v>
      </c>
      <c r="F179" s="241"/>
    </row>
    <row r="180" spans="1:6" ht="12.75">
      <c r="A180" s="127"/>
      <c r="B180" s="129" t="str">
        <f>'[6]5201.010201'!$F$14</f>
        <v>ANALISIS:  5201.010201  ESCOLARIDAD, AGUINALDOS Y GRATIFICACIONES</v>
      </c>
      <c r="C180" s="133">
        <f>-'[6]5201.010201'!$H$30</f>
        <v>-247960</v>
      </c>
      <c r="D180" s="129"/>
      <c r="E180" s="133">
        <v>-298890</v>
      </c>
      <c r="F180" s="241"/>
    </row>
    <row r="181" spans="1:6" ht="12.75">
      <c r="A181" s="127"/>
      <c r="B181" s="129" t="str">
        <f>'[6]5202.030402'!$F$14</f>
        <v>ANALISIS:  5202.030402  GASTOS DE SEPELIO Y LUTO DEL PERSONAL ACTIVO</v>
      </c>
      <c r="C181" s="133">
        <f>-'[6]5202.030402'!$H$30</f>
        <v>-64169.53</v>
      </c>
      <c r="D181" s="129"/>
      <c r="E181" s="133">
        <v>-73003.54</v>
      </c>
      <c r="F181" s="241"/>
    </row>
    <row r="182" spans="1:6" ht="12.75">
      <c r="A182" s="127"/>
      <c r="B182" s="129" t="str">
        <f>'[6]5202.030403'!$F$14</f>
        <v>ANALISIS:  5202.030403  GASTOS DE SEPELIO Y LUTO DEL PERSONAL PENSIONISTA</v>
      </c>
      <c r="C182" s="133">
        <f>-'[6]5202.030403'!$H$30</f>
        <v>-10150.8</v>
      </c>
      <c r="D182" s="129"/>
      <c r="E182" s="133">
        <v>-7795.48</v>
      </c>
      <c r="F182" s="241"/>
    </row>
    <row r="183" spans="1:6" ht="12.75">
      <c r="A183" s="127"/>
      <c r="B183" s="126" t="s">
        <v>130</v>
      </c>
      <c r="C183" s="152">
        <f>SUM(C179:C182)</f>
        <v>-4489517.43</v>
      </c>
      <c r="D183" s="126"/>
      <c r="E183" s="152">
        <f>SUM(E179:E182)</f>
        <v>-4487263.37</v>
      </c>
      <c r="F183" s="241"/>
    </row>
    <row r="184" spans="1:15" ht="8.25" customHeight="1">
      <c r="A184" s="127"/>
      <c r="B184" s="126"/>
      <c r="C184" s="134"/>
      <c r="D184" s="126"/>
      <c r="E184" s="134"/>
      <c r="F184" s="241"/>
      <c r="O184" s="86"/>
    </row>
    <row r="185" spans="1:15" ht="12.75">
      <c r="A185" s="121" t="str">
        <f>'[5]FE-SP'!$C$28</f>
        <v>Otros (Nota)                                                                                               </v>
      </c>
      <c r="B185" s="122"/>
      <c r="C185" s="134"/>
      <c r="D185" s="122"/>
      <c r="E185" s="134"/>
      <c r="F185" s="241"/>
      <c r="O185" s="86"/>
    </row>
    <row r="186" spans="1:15" ht="12.75">
      <c r="A186" s="127"/>
      <c r="B186" s="129" t="s">
        <v>310</v>
      </c>
      <c r="C186" s="257">
        <f>'[8]F-4'!$D$34</f>
        <v>-3421625.05</v>
      </c>
      <c r="D186" s="129"/>
      <c r="E186" s="257">
        <v>-1001449.33</v>
      </c>
      <c r="F186" s="241"/>
      <c r="O186" s="86"/>
    </row>
    <row r="187" spans="1:15" ht="12.75">
      <c r="A187" s="127"/>
      <c r="B187" s="126" t="s">
        <v>130</v>
      </c>
      <c r="C187" s="134">
        <f>SUM(C184:C186)</f>
        <v>-3421625.05</v>
      </c>
      <c r="D187" s="126"/>
      <c r="E187" s="134">
        <f>SUM(E184:E186)</f>
        <v>-1001449.33</v>
      </c>
      <c r="F187" s="241"/>
      <c r="O187" s="86"/>
    </row>
    <row r="188" spans="1:14" ht="12.75" hidden="1">
      <c r="A188" s="127"/>
      <c r="B188" s="122"/>
      <c r="C188" s="133">
        <f>C187+C183+C176+C170+C152</f>
        <v>-53881672.67</v>
      </c>
      <c r="D188" s="122"/>
      <c r="E188" s="133">
        <f>E187+E183+E176+E170+E152</f>
        <v>-54157068.24</v>
      </c>
      <c r="F188" s="241"/>
      <c r="M188" s="141"/>
      <c r="N188" s="141"/>
    </row>
    <row r="189" spans="1:14" ht="26.25" customHeight="1" thickBot="1">
      <c r="A189" s="303" t="s">
        <v>141</v>
      </c>
      <c r="B189" s="304"/>
      <c r="C189" s="149">
        <f>C57+C188</f>
        <v>1781544.1599999964</v>
      </c>
      <c r="D189" s="253"/>
      <c r="E189" s="149">
        <f>E57+E188</f>
        <v>-5054409.700000003</v>
      </c>
      <c r="F189" s="241"/>
      <c r="M189" s="141"/>
      <c r="N189" s="141"/>
    </row>
    <row r="190" spans="1:14" ht="9" customHeight="1" thickTop="1">
      <c r="A190" s="142"/>
      <c r="B190" s="122"/>
      <c r="C190" s="150"/>
      <c r="D190" s="122"/>
      <c r="E190" s="150"/>
      <c r="F190" s="241"/>
      <c r="M190" s="141"/>
      <c r="N190" s="141"/>
    </row>
    <row r="191" spans="1:6" ht="15.75">
      <c r="A191" s="137" t="s">
        <v>93</v>
      </c>
      <c r="B191" s="122"/>
      <c r="C191" s="133"/>
      <c r="D191" s="122"/>
      <c r="E191" s="133"/>
      <c r="F191" s="241"/>
    </row>
    <row r="192" spans="1:6" ht="12.75">
      <c r="A192" s="121" t="s">
        <v>113</v>
      </c>
      <c r="B192" s="122"/>
      <c r="C192" s="133"/>
      <c r="D192" s="122"/>
      <c r="E192" s="133"/>
      <c r="F192" s="241"/>
    </row>
    <row r="193" spans="1:6" ht="12.75">
      <c r="A193" s="121" t="s">
        <v>91</v>
      </c>
      <c r="B193" s="122"/>
      <c r="C193" s="133"/>
      <c r="D193" s="122"/>
      <c r="E193" s="133"/>
      <c r="F193" s="241"/>
    </row>
    <row r="194" spans="1:18" ht="12.75">
      <c r="A194" s="127"/>
      <c r="B194" s="129" t="str">
        <f>'1503.0101'!D12</f>
        <v>ANALISIS:  1503.0101  PARA TRANSPORTE TERRESTRE</v>
      </c>
      <c r="C194" s="133">
        <f>-'[7]1503.0101'!$C$35</f>
        <v>-1237580</v>
      </c>
      <c r="D194" s="129"/>
      <c r="E194" s="133">
        <f>-'1503.0101'!C35-'1503.0101'!C36</f>
        <v>-722700</v>
      </c>
      <c r="F194" s="241"/>
      <c r="P194" s="237"/>
      <c r="Q194" s="237"/>
      <c r="R194" s="237"/>
    </row>
    <row r="195" spans="1:18" ht="12.75">
      <c r="A195" s="127"/>
      <c r="B195" s="129" t="str">
        <f>'[7]1503.0103'!$D$12</f>
        <v>ANALISIS:  1503.0103  PARA TRANSPORTE ACUATICO</v>
      </c>
      <c r="C195" s="133">
        <f>-'[7]1503.0103'!$F$32</f>
        <v>-11319</v>
      </c>
      <c r="D195" s="129"/>
      <c r="E195" s="133">
        <v>0</v>
      </c>
      <c r="F195" s="241"/>
      <c r="P195" s="237"/>
      <c r="Q195" s="237"/>
      <c r="R195" s="237"/>
    </row>
    <row r="196" spans="1:18" ht="12.75">
      <c r="A196" s="127"/>
      <c r="B196" s="129" t="str">
        <f>'1503.020101'!D13</f>
        <v>ANALISIS:  1503.020101  MAQUINAS Y EQUIPOS DE OFICINA</v>
      </c>
      <c r="C196" s="133">
        <f>-'[7]1503.020101'!$C$36</f>
        <v>-677143.64</v>
      </c>
      <c r="D196" s="129"/>
      <c r="E196" s="133">
        <f>-'1503.020101'!C36</f>
        <v>-190270.78999999998</v>
      </c>
      <c r="F196" s="241"/>
      <c r="P196" s="237"/>
      <c r="Q196" s="237"/>
      <c r="R196" s="237"/>
    </row>
    <row r="197" spans="1:18" ht="12.75">
      <c r="A197" s="127"/>
      <c r="B197" s="129" t="str">
        <f>'1503.020102'!D13</f>
        <v>ANALISIS:  1503.020102  MOBILIARIO DE OFICINA</v>
      </c>
      <c r="C197" s="133">
        <f>-'[7]1503.020102'!$C$36</f>
        <v>0</v>
      </c>
      <c r="D197" s="129"/>
      <c r="E197" s="133">
        <f>-'1503.020102'!C36</f>
        <v>-51390</v>
      </c>
      <c r="F197" s="241"/>
      <c r="P197" s="237"/>
      <c r="Q197" s="237"/>
      <c r="R197" s="237"/>
    </row>
    <row r="198" spans="1:18" ht="12.75">
      <c r="A198" s="127"/>
      <c r="B198" s="129" t="str">
        <f>'1503.020201'!D14</f>
        <v>ANALISIS:  1503.020201  MAQUINAS Y EQUIPOS EDUCATIVOS</v>
      </c>
      <c r="C198" s="133">
        <f>-'[7]1503.020201'!$C$37</f>
        <v>-6638186.640000001</v>
      </c>
      <c r="D198" s="129"/>
      <c r="E198" s="133">
        <f>-'1503.020201'!C37</f>
        <v>-329778.61000000004</v>
      </c>
      <c r="F198" s="241"/>
      <c r="P198" s="237"/>
      <c r="Q198" s="237"/>
      <c r="R198" s="237"/>
    </row>
    <row r="199" spans="1:18" ht="12.75">
      <c r="A199" s="127"/>
      <c r="B199" s="129" t="str">
        <f>'1503.020202'!D14</f>
        <v>ANALISIS:  1503.020202  MOBILIARIO EDUCATIVO</v>
      </c>
      <c r="C199" s="133">
        <f>-'[7]1503.020202'!$C$37</f>
        <v>-774534.57</v>
      </c>
      <c r="D199" s="129"/>
      <c r="E199" s="133">
        <f>-'1503.020202'!C37</f>
        <v>-130408.98</v>
      </c>
      <c r="F199" s="241"/>
      <c r="P199" s="237"/>
      <c r="Q199" s="237"/>
      <c r="R199" s="237"/>
    </row>
    <row r="200" spans="1:18" ht="12.75">
      <c r="A200" s="127"/>
      <c r="B200" s="129" t="str">
        <f>'1503.020301'!D14</f>
        <v>ANALISIS:  1503.020301  EQUIPOS COMPUTACIONALES Y PERIFERICOS</v>
      </c>
      <c r="C200" s="133">
        <f>-'[7]1503.020301'!$C$37</f>
        <v>-2350</v>
      </c>
      <c r="D200" s="129"/>
      <c r="E200" s="133">
        <f>-'1503.020301'!C37</f>
        <v>-45900.17</v>
      </c>
      <c r="F200" s="241"/>
      <c r="P200" s="237"/>
      <c r="Q200" s="237"/>
      <c r="R200" s="237"/>
    </row>
    <row r="201" spans="1:18" ht="12.75">
      <c r="A201" s="127"/>
      <c r="B201" s="129" t="str">
        <f>'1503.020302'!D14</f>
        <v>ANALISIS:  1503.020302  EQUIPOS DE COMUNICACIONES PARA REDES</v>
      </c>
      <c r="C201" s="133">
        <f>-'[7]1503.020302'!$C$37</f>
        <v>0</v>
      </c>
      <c r="D201" s="129"/>
      <c r="E201" s="133">
        <f>-'1503.020302'!C37</f>
        <v>-12977.87</v>
      </c>
      <c r="F201" s="241"/>
      <c r="P201" s="237"/>
      <c r="Q201" s="237"/>
      <c r="R201" s="237"/>
    </row>
    <row r="202" spans="1:18" ht="12.75">
      <c r="A202" s="127"/>
      <c r="B202" s="129" t="str">
        <f>'1503.020303'!D14</f>
        <v>ANALISIS:  1503.020303  EQUIPOS DE TELECOMUNICACIONES</v>
      </c>
      <c r="C202" s="133">
        <f>-'[7]1503.020303'!$C$37</f>
        <v>0</v>
      </c>
      <c r="D202" s="129"/>
      <c r="E202" s="133">
        <f>-'1503.020303'!C37</f>
        <v>-3169</v>
      </c>
      <c r="F202" s="241"/>
      <c r="P202" s="237"/>
      <c r="Q202" s="237"/>
      <c r="R202" s="237"/>
    </row>
    <row r="203" spans="1:18" ht="12.75">
      <c r="A203" s="127"/>
      <c r="B203" s="129" t="str">
        <f>'1503.020402'!D14</f>
        <v>ANALISIS:  1503.020402  EQUIPO</v>
      </c>
      <c r="C203" s="133">
        <f>-'[7]1503.020402'!$C$37</f>
        <v>0</v>
      </c>
      <c r="D203" s="129"/>
      <c r="E203" s="133">
        <f>-'1503.020402'!C37</f>
        <v>-800</v>
      </c>
      <c r="F203" s="241"/>
      <c r="P203" s="237"/>
      <c r="Q203" s="237"/>
      <c r="R203" s="237"/>
    </row>
    <row r="204" spans="1:18" ht="12.75">
      <c r="A204" s="127"/>
      <c r="B204" s="129" t="str">
        <f>'1503.020901'!D14</f>
        <v>ANALISIS:  1503.020901  AIRE ACONDICIONADO Y REFRIGERACION</v>
      </c>
      <c r="C204" s="133">
        <f>-'[7]1503.020901'!$C$37</f>
        <v>-67219</v>
      </c>
      <c r="D204" s="129"/>
      <c r="E204" s="133">
        <f>-'1503.020901'!C37</f>
        <v>-118855</v>
      </c>
      <c r="F204" s="241"/>
      <c r="P204" s="237"/>
      <c r="Q204" s="237"/>
      <c r="R204" s="237"/>
    </row>
    <row r="205" spans="1:18" ht="12.75">
      <c r="A205" s="127"/>
      <c r="B205" s="129" t="str">
        <f>'1503.020902'!D14</f>
        <v>ANALISIS:  1503.020902  ASEO, LIMPIEZA Y COCINA</v>
      </c>
      <c r="C205" s="133">
        <f>-'[7]1503.020902'!$C$37</f>
        <v>-8310</v>
      </c>
      <c r="D205" s="129"/>
      <c r="E205" s="133">
        <f>-'1503.020902'!C37</f>
        <v>-980</v>
      </c>
      <c r="F205" s="241"/>
      <c r="P205" s="237"/>
      <c r="Q205" s="237"/>
      <c r="R205" s="237"/>
    </row>
    <row r="206" spans="1:18" ht="12.75">
      <c r="A206" s="127"/>
      <c r="B206" s="129" t="str">
        <f>'1503.020904'!D14</f>
        <v>ANALISIS:  1503.020904  ELECTRICIDAD Y ELECTRÓNICA</v>
      </c>
      <c r="C206" s="133">
        <f>-'[7]1503.020904'!$C$37</f>
        <v>0</v>
      </c>
      <c r="D206" s="129"/>
      <c r="E206" s="133">
        <f>-'1503.020904'!C37</f>
        <v>-3133</v>
      </c>
      <c r="F206" s="241"/>
      <c r="P206" s="237"/>
      <c r="Q206" s="237"/>
      <c r="R206" s="237"/>
    </row>
    <row r="207" spans="1:18" ht="12.75">
      <c r="A207" s="127"/>
      <c r="B207" s="129" t="str">
        <f>'1503.020905'!D14</f>
        <v>ANALISIS:  1503.020905  EQUIPOS E INSTRUMENTOS DE MEDICIÓN</v>
      </c>
      <c r="C207" s="133">
        <f>-'[7]1503.020905'!$C$37</f>
        <v>-1028178.19</v>
      </c>
      <c r="D207" s="129"/>
      <c r="E207" s="133">
        <f>-'1503.020905'!C37</f>
        <v>-9860</v>
      </c>
      <c r="F207" s="241"/>
      <c r="P207" s="237"/>
      <c r="Q207" s="237"/>
      <c r="R207" s="237"/>
    </row>
    <row r="208" spans="1:18" ht="12.75">
      <c r="A208" s="127"/>
      <c r="B208" s="129" t="str">
        <f>'1503.020999'!D14</f>
        <v>ANALISIS:  1503.020999  MAQUINARIAS, EQUIPOS Y MOBILIRIOS DE OTROS</v>
      </c>
      <c r="C208" s="133">
        <f>-'[7]1503.020999'!$C$37</f>
        <v>-186086.4</v>
      </c>
      <c r="D208" s="129"/>
      <c r="E208" s="133">
        <f>-'1503.020999'!C34</f>
        <v>-34419.7</v>
      </c>
      <c r="F208" s="241"/>
      <c r="P208" s="237"/>
      <c r="Q208" s="237"/>
      <c r="R208" s="237"/>
    </row>
    <row r="209" spans="1:18" ht="12.75">
      <c r="A209" s="131"/>
      <c r="B209" s="260" t="s">
        <v>92</v>
      </c>
      <c r="C209" s="248">
        <f>SUM(C194:C208)</f>
        <v>-10630907.440000001</v>
      </c>
      <c r="D209" s="260"/>
      <c r="E209" s="248">
        <f>SUM(E194:E208)</f>
        <v>-1654643.12</v>
      </c>
      <c r="F209" s="250"/>
      <c r="P209" s="237"/>
      <c r="Q209" s="237"/>
      <c r="R209" s="237"/>
    </row>
    <row r="210" spans="1:6" ht="12.75">
      <c r="A210" s="127"/>
      <c r="B210" s="129"/>
      <c r="C210" s="133"/>
      <c r="D210" s="129"/>
      <c r="E210" s="133"/>
      <c r="F210" s="241"/>
    </row>
    <row r="211" spans="1:6" ht="12.75">
      <c r="A211" s="127"/>
      <c r="B211" s="129"/>
      <c r="C211" s="133"/>
      <c r="D211" s="129"/>
      <c r="E211" s="133"/>
      <c r="F211" s="241"/>
    </row>
    <row r="212" spans="1:6" ht="12.75">
      <c r="A212" s="127"/>
      <c r="B212" s="129"/>
      <c r="C212" s="133"/>
      <c r="D212" s="129"/>
      <c r="E212" s="133"/>
      <c r="F212" s="259"/>
    </row>
    <row r="213" spans="1:17" ht="12.75">
      <c r="A213" s="121" t="s">
        <v>89</v>
      </c>
      <c r="B213" s="122"/>
      <c r="C213" s="140"/>
      <c r="D213" s="122"/>
      <c r="E213" s="140"/>
      <c r="F213" s="241"/>
      <c r="Q213" s="238"/>
    </row>
    <row r="214" spans="1:6" ht="12.75">
      <c r="A214" s="127"/>
      <c r="B214" s="128">
        <f>'[7]1501.070201'!$D$68</f>
        <v>0</v>
      </c>
      <c r="C214" s="140">
        <f>-'[7]1501.070201'!$C$92</f>
        <v>0</v>
      </c>
      <c r="D214" s="129"/>
      <c r="E214" s="140">
        <v>-3055688.09</v>
      </c>
      <c r="F214" s="241"/>
    </row>
    <row r="215" spans="1:18" ht="12.75">
      <c r="A215" s="127"/>
      <c r="B215" s="126" t="s">
        <v>90</v>
      </c>
      <c r="C215" s="248">
        <f>SUM(C214:C214)</f>
        <v>0</v>
      </c>
      <c r="D215" s="126"/>
      <c r="E215" s="248">
        <f>SUM(E214:E214)</f>
        <v>-3055688.09</v>
      </c>
      <c r="F215" s="241"/>
      <c r="P215" s="237"/>
      <c r="R215" s="238"/>
    </row>
    <row r="216" spans="1:6" ht="12.75">
      <c r="A216" s="121"/>
      <c r="B216" s="122"/>
      <c r="C216" s="140"/>
      <c r="D216" s="122"/>
      <c r="E216" s="140"/>
      <c r="F216" s="241"/>
    </row>
    <row r="217" spans="1:6" ht="12.75">
      <c r="A217" s="121" t="s">
        <v>94</v>
      </c>
      <c r="B217" s="122"/>
      <c r="C217" s="140"/>
      <c r="D217" s="122"/>
      <c r="E217" s="140"/>
      <c r="F217" s="241"/>
    </row>
    <row r="218" spans="1:6" ht="12.75">
      <c r="A218" s="121"/>
      <c r="B218" s="122"/>
      <c r="C218" s="140">
        <f>-'[7]1505.0303'!$C$36</f>
        <v>-24500</v>
      </c>
      <c r="D218" s="122"/>
      <c r="E218" s="140">
        <v>0</v>
      </c>
      <c r="F218" s="241"/>
    </row>
    <row r="219" spans="1:6" ht="12.75">
      <c r="A219" s="127"/>
      <c r="B219" s="129" t="str">
        <f>'1507.0201'!D13</f>
        <v>ANALISIS:  1507.0201  LIBROS Y TEXTOS PARA BIBLIOTECAS</v>
      </c>
      <c r="C219" s="140">
        <f>-'[7]1507.0201'!$C$36</f>
        <v>-103876</v>
      </c>
      <c r="D219" s="129"/>
      <c r="E219" s="140">
        <f>-'1507.0201'!C36</f>
        <v>-253851.97999999998</v>
      </c>
      <c r="F219" s="241"/>
    </row>
    <row r="220" spans="1:6" ht="12.75">
      <c r="A220" s="127"/>
      <c r="B220" s="126" t="s">
        <v>95</v>
      </c>
      <c r="C220" s="248">
        <f>SUM(C218:C219)</f>
        <v>-128376</v>
      </c>
      <c r="D220" s="126"/>
      <c r="E220" s="248">
        <f>SUM(E218:E219)</f>
        <v>-253851.97999999998</v>
      </c>
      <c r="F220" s="241"/>
    </row>
    <row r="221" spans="1:6" ht="12.75">
      <c r="A221" s="131"/>
      <c r="B221" s="148"/>
      <c r="C221" s="151"/>
      <c r="D221" s="148"/>
      <c r="E221" s="151"/>
      <c r="F221" s="241"/>
    </row>
    <row r="222" spans="1:14" ht="26.25" customHeight="1" thickBot="1">
      <c r="A222" s="303" t="s">
        <v>142</v>
      </c>
      <c r="B222" s="304"/>
      <c r="C222" s="149">
        <f>C209+C215+C220</f>
        <v>-10759283.440000001</v>
      </c>
      <c r="D222" s="253"/>
      <c r="E222" s="149">
        <f>E209+E215+E220</f>
        <v>-4964183.1899999995</v>
      </c>
      <c r="F222" s="241"/>
      <c r="M222" s="141"/>
      <c r="N222" s="141"/>
    </row>
    <row r="223" spans="1:6" ht="13.5" thickTop="1">
      <c r="A223" s="127"/>
      <c r="B223" s="129"/>
      <c r="C223" s="140"/>
      <c r="D223" s="129"/>
      <c r="E223" s="140"/>
      <c r="F223" s="241"/>
    </row>
    <row r="224" spans="1:6" ht="12.75">
      <c r="A224" s="127"/>
      <c r="B224" s="129"/>
      <c r="C224" s="140"/>
      <c r="D224" s="129"/>
      <c r="E224" s="140"/>
      <c r="F224" s="241"/>
    </row>
    <row r="225" spans="1:6" ht="15.75">
      <c r="A225" s="137" t="s">
        <v>98</v>
      </c>
      <c r="B225" s="122"/>
      <c r="C225" s="133"/>
      <c r="D225" s="122"/>
      <c r="E225" s="133"/>
      <c r="F225" s="241"/>
    </row>
    <row r="226" spans="1:6" ht="12.75">
      <c r="A226" s="121" t="s">
        <v>103</v>
      </c>
      <c r="B226" s="122"/>
      <c r="C226" s="133"/>
      <c r="D226" s="122"/>
      <c r="E226" s="133"/>
      <c r="F226" s="241"/>
    </row>
    <row r="227" spans="1:6" ht="12.75">
      <c r="A227" s="121" t="s">
        <v>96</v>
      </c>
      <c r="B227" s="122"/>
      <c r="C227" s="133"/>
      <c r="D227" s="122"/>
      <c r="E227" s="133"/>
      <c r="F227" s="241"/>
    </row>
    <row r="228" spans="1:6" ht="12.75">
      <c r="A228" s="127"/>
      <c r="B228" s="129" t="str">
        <f>'[4]4404.01'!$F$12</f>
        <v>ANÁLISIS:  4404.01  TRASPASOS DEL TESORO PÚBLICO</v>
      </c>
      <c r="C228" s="133">
        <v>0</v>
      </c>
      <c r="D228" s="129"/>
      <c r="E228" s="133">
        <v>1884918.44</v>
      </c>
      <c r="F228" s="241"/>
    </row>
    <row r="229" spans="1:6" ht="12.75">
      <c r="A229" s="127"/>
      <c r="B229" s="129" t="str">
        <f>'[4]4404.030102'!$F$14</f>
        <v>ANÁLISIS:  4404.030102  SOBRECANON PETROLERO</v>
      </c>
      <c r="C229" s="140">
        <f>'[4]4404.030102'!$H$30</f>
        <v>4159028.209999999</v>
      </c>
      <c r="D229" s="129"/>
      <c r="E229" s="140">
        <v>1270471.95</v>
      </c>
      <c r="F229" s="241"/>
    </row>
    <row r="230" spans="1:6" ht="12.75">
      <c r="A230" s="127"/>
      <c r="B230" s="126" t="s">
        <v>97</v>
      </c>
      <c r="C230" s="248">
        <f>SUM(C228:C229)</f>
        <v>4159028.209999999</v>
      </c>
      <c r="D230" s="126"/>
      <c r="E230" s="248">
        <f>SUM(E228:E229)</f>
        <v>3155390.3899999997</v>
      </c>
      <c r="F230" s="241"/>
    </row>
    <row r="231" spans="1:6" ht="12.75">
      <c r="A231" s="127"/>
      <c r="B231" s="129"/>
      <c r="C231" s="140"/>
      <c r="D231" s="129"/>
      <c r="E231" s="140"/>
      <c r="F231" s="241"/>
    </row>
    <row r="232" spans="1:6" ht="12.75">
      <c r="A232" s="121" t="str">
        <f>'[5]FE-SP'!$C$49</f>
        <v>Otros (Nota)</v>
      </c>
      <c r="B232" s="122"/>
      <c r="C232" s="140"/>
      <c r="D232" s="122"/>
      <c r="E232" s="140"/>
      <c r="F232" s="241"/>
    </row>
    <row r="233" spans="1:6" ht="12.75">
      <c r="A233" s="127"/>
      <c r="B233" s="129" t="s">
        <v>312</v>
      </c>
      <c r="C233" s="140">
        <f>'[8]F-4'!$D$45</f>
        <v>186152.44</v>
      </c>
      <c r="D233" s="129"/>
      <c r="E233" s="140">
        <v>782033.86</v>
      </c>
      <c r="F233" s="241"/>
    </row>
    <row r="234" spans="1:6" ht="12.75">
      <c r="A234" s="127"/>
      <c r="B234" s="126" t="s">
        <v>99</v>
      </c>
      <c r="C234" s="248">
        <f>C233</f>
        <v>186152.44</v>
      </c>
      <c r="D234" s="126"/>
      <c r="E234" s="248">
        <f>E233</f>
        <v>782033.86</v>
      </c>
      <c r="F234" s="241"/>
    </row>
    <row r="235" spans="1:6" ht="12.75" hidden="1">
      <c r="A235" s="127"/>
      <c r="B235" s="126"/>
      <c r="C235" s="139">
        <f>C234+C230</f>
        <v>4345180.649999999</v>
      </c>
      <c r="D235" s="126"/>
      <c r="E235" s="139">
        <f>E234+E230</f>
        <v>3937424.2499999995</v>
      </c>
      <c r="F235" s="241"/>
    </row>
    <row r="236" spans="1:6" ht="12.75">
      <c r="A236" s="127"/>
      <c r="B236" s="122"/>
      <c r="C236" s="140"/>
      <c r="D236" s="122"/>
      <c r="E236" s="140"/>
      <c r="F236" s="241"/>
    </row>
    <row r="237" spans="1:6" ht="12.75">
      <c r="A237" s="121" t="s">
        <v>113</v>
      </c>
      <c r="B237" s="122"/>
      <c r="C237" s="133"/>
      <c r="D237" s="122"/>
      <c r="E237" s="133"/>
      <c r="F237" s="241"/>
    </row>
    <row r="238" spans="1:6" ht="12.75">
      <c r="A238" s="121" t="str">
        <f>'[5]FE-SP'!$C$52</f>
        <v>Donaciones y Transferencias de Capital Entregadas (Nota)</v>
      </c>
      <c r="B238" s="122"/>
      <c r="C238" s="140"/>
      <c r="D238" s="122"/>
      <c r="E238" s="140"/>
      <c r="F238" s="241"/>
    </row>
    <row r="239" spans="1:6" ht="12.75">
      <c r="A239" s="127"/>
      <c r="B239" s="258" t="s">
        <v>319</v>
      </c>
      <c r="C239" s="140">
        <v>-1853.41</v>
      </c>
      <c r="D239" s="122"/>
      <c r="E239" s="140">
        <v>0</v>
      </c>
      <c r="F239" s="241"/>
    </row>
    <row r="240" spans="1:6" ht="12.75">
      <c r="A240" s="127"/>
      <c r="B240" s="122" t="s">
        <v>315</v>
      </c>
      <c r="C240" s="140">
        <v>0</v>
      </c>
      <c r="D240" s="122"/>
      <c r="E240" s="140">
        <f>'[5]FE-SP'!$D$52</f>
        <v>-247.06</v>
      </c>
      <c r="F240" s="241"/>
    </row>
    <row r="241" spans="1:6" ht="12.75">
      <c r="A241" s="127"/>
      <c r="B241" s="126" t="s">
        <v>314</v>
      </c>
      <c r="C241" s="248">
        <f>SUM(C239:C240)</f>
        <v>-1853.41</v>
      </c>
      <c r="D241" s="126"/>
      <c r="E241" s="248">
        <f>SUM(E239:E240)</f>
        <v>-247.06</v>
      </c>
      <c r="F241" s="241"/>
    </row>
    <row r="242" spans="1:6" ht="12.75">
      <c r="A242" s="127"/>
      <c r="C242" s="140"/>
      <c r="D242" s="122"/>
      <c r="E242" s="140"/>
      <c r="F242" s="241"/>
    </row>
    <row r="243" spans="1:6" ht="12.75">
      <c r="A243" s="127"/>
      <c r="B243" s="122"/>
      <c r="C243" s="140"/>
      <c r="D243" s="122"/>
      <c r="E243" s="140"/>
      <c r="F243" s="241"/>
    </row>
    <row r="244" spans="1:6" ht="12.75">
      <c r="A244" s="121" t="str">
        <f>'[5]FE-SP'!$C$49</f>
        <v>Otros (Nota)</v>
      </c>
      <c r="B244" s="122"/>
      <c r="C244" s="140"/>
      <c r="D244" s="122"/>
      <c r="E244" s="140"/>
      <c r="F244" s="241"/>
    </row>
    <row r="245" spans="1:23" ht="12.75">
      <c r="A245" s="127"/>
      <c r="B245" s="129" t="s">
        <v>312</v>
      </c>
      <c r="C245" s="140">
        <f>'[8]F-4'!$D$51</f>
        <v>-1330.53</v>
      </c>
      <c r="D245" s="129"/>
      <c r="E245" s="140">
        <v>-6000</v>
      </c>
      <c r="F245" s="241"/>
      <c r="W245" s="86"/>
    </row>
    <row r="246" spans="1:6" ht="12.75">
      <c r="A246" s="127"/>
      <c r="B246" s="126" t="s">
        <v>99</v>
      </c>
      <c r="C246" s="248">
        <f>C245</f>
        <v>-1330.53</v>
      </c>
      <c r="D246" s="126"/>
      <c r="E246" s="248">
        <f>E245</f>
        <v>-6000</v>
      </c>
      <c r="F246" s="241"/>
    </row>
    <row r="247" spans="1:6" ht="13.5" customHeight="1" hidden="1">
      <c r="A247" s="127"/>
      <c r="B247" s="122"/>
      <c r="C247" s="133">
        <f>C241+C246</f>
        <v>-3183.94</v>
      </c>
      <c r="D247" s="122"/>
      <c r="E247" s="133">
        <f>E241+E246</f>
        <v>-6247.06</v>
      </c>
      <c r="F247" s="241"/>
    </row>
    <row r="248" spans="1:6" ht="12.75">
      <c r="A248" s="131"/>
      <c r="B248" s="132"/>
      <c r="C248" s="136"/>
      <c r="D248" s="132"/>
      <c r="E248" s="136"/>
      <c r="F248" s="241"/>
    </row>
    <row r="249" spans="1:14" ht="26.25" customHeight="1" thickBot="1">
      <c r="A249" s="303" t="s">
        <v>143</v>
      </c>
      <c r="B249" s="304"/>
      <c r="C249" s="149">
        <f>C235+C247</f>
        <v>4341996.709999999</v>
      </c>
      <c r="D249" s="253"/>
      <c r="E249" s="149">
        <f>E235+E247</f>
        <v>3931177.1899999995</v>
      </c>
      <c r="F249" s="241"/>
      <c r="M249" s="141"/>
      <c r="N249" s="141"/>
    </row>
    <row r="250" spans="1:6" ht="13.5" thickTop="1">
      <c r="A250" s="142"/>
      <c r="B250" s="145"/>
      <c r="C250" s="150"/>
      <c r="D250" s="145"/>
      <c r="E250" s="150"/>
      <c r="F250" s="241"/>
    </row>
    <row r="251" spans="1:14" ht="15.75">
      <c r="A251" s="137" t="s">
        <v>138</v>
      </c>
      <c r="B251" s="122"/>
      <c r="C251" s="134">
        <f>C189+C222+C249</f>
        <v>-4635742.570000006</v>
      </c>
      <c r="D251" s="122"/>
      <c r="E251" s="134">
        <f>E189+E222+E249</f>
        <v>-6087415.700000003</v>
      </c>
      <c r="F251" s="241"/>
      <c r="M251" s="141"/>
      <c r="N251" s="141"/>
    </row>
    <row r="252" spans="1:6" ht="15.75">
      <c r="A252" s="143" t="s">
        <v>139</v>
      </c>
      <c r="B252" s="144"/>
      <c r="C252" s="152">
        <v>1513015.44</v>
      </c>
      <c r="D252" s="144"/>
      <c r="E252" s="152">
        <v>7600431.14</v>
      </c>
      <c r="F252" s="241"/>
    </row>
    <row r="253" spans="1:14" ht="15.75">
      <c r="A253" s="143" t="s">
        <v>140</v>
      </c>
      <c r="B253" s="144"/>
      <c r="C253" s="152">
        <f>C251+C252</f>
        <v>-3122727.130000006</v>
      </c>
      <c r="D253" s="144"/>
      <c r="E253" s="152">
        <f>E251+E252</f>
        <v>1513015.4399999967</v>
      </c>
      <c r="F253" s="241"/>
      <c r="M253" s="141"/>
      <c r="N253" s="141"/>
    </row>
    <row r="254" spans="1:6" ht="8.25" customHeight="1">
      <c r="A254" s="251"/>
      <c r="B254" s="132"/>
      <c r="C254" s="249"/>
      <c r="D254" s="132"/>
      <c r="E254" s="249"/>
      <c r="F254" s="250"/>
    </row>
    <row r="255" ht="12.75">
      <c r="U255" s="252" t="s">
        <v>316</v>
      </c>
    </row>
  </sheetData>
  <sheetProtection/>
  <mergeCells count="9">
    <mergeCell ref="A189:B189"/>
    <mergeCell ref="A222:B222"/>
    <mergeCell ref="A249:B249"/>
    <mergeCell ref="A9:B9"/>
    <mergeCell ref="A3:E3"/>
    <mergeCell ref="A4:E4"/>
    <mergeCell ref="A6:E6"/>
    <mergeCell ref="A7:E7"/>
    <mergeCell ref="E9:F9"/>
  </mergeCells>
  <printOptions horizontalCentered="1"/>
  <pageMargins left="0.3937007874015748" right="0.3937007874015748" top="0.5905511811023623" bottom="0.7874015748031497" header="0" footer="0"/>
  <pageSetup horizontalDpi="600" verticalDpi="600" orientation="landscape" paperSize="8" r:id="rId1"/>
  <headerFooter alignWithMargins="0">
    <oddFooter>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K55"/>
  <sheetViews>
    <sheetView showGridLines="0" zoomScale="85" zoomScaleNormal="85" zoomScalePageLayoutView="0" workbookViewId="0" topLeftCell="A15">
      <selection activeCell="B6" sqref="B6:H6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11" ht="12.75" customHeight="1">
      <c r="B1" s="85" t="s">
        <v>86</v>
      </c>
      <c r="C1" s="27"/>
      <c r="D1" s="27"/>
      <c r="F1" s="28"/>
      <c r="G1" s="28"/>
      <c r="H1" s="309"/>
      <c r="I1" s="309"/>
      <c r="J1" s="29"/>
      <c r="K1" s="29"/>
    </row>
    <row r="2" spans="2:11" ht="12.75" customHeight="1">
      <c r="B2" s="85" t="s">
        <v>87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1"/>
      <c r="C3" s="31"/>
      <c r="D3" s="31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39</v>
      </c>
      <c r="E10" s="37"/>
      <c r="F10" s="39"/>
      <c r="I10" s="30"/>
      <c r="J10" s="30"/>
      <c r="K10" s="30"/>
    </row>
    <row r="11" spans="3:11" ht="12.75">
      <c r="C11" s="37"/>
      <c r="D11" s="37" t="s">
        <v>40</v>
      </c>
      <c r="E11" s="37"/>
      <c r="I11" s="40"/>
      <c r="J11" s="30"/>
      <c r="K11" s="30"/>
    </row>
    <row r="12" spans="3:11" ht="12.75" customHeight="1">
      <c r="C12" s="37"/>
      <c r="D12" s="314" t="s">
        <v>240</v>
      </c>
      <c r="E12" s="314"/>
      <c r="F12" s="314"/>
      <c r="G12" s="314"/>
      <c r="I12" s="40"/>
      <c r="J12" s="30"/>
      <c r="K12" s="30"/>
    </row>
    <row r="13" spans="2:11" ht="12.75" customHeight="1">
      <c r="B13" s="26" t="s">
        <v>84</v>
      </c>
      <c r="C13" s="37"/>
      <c r="E13" s="84"/>
      <c r="F13" s="84"/>
      <c r="G13" s="84"/>
      <c r="H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1" ht="13.5" thickBot="1">
      <c r="B18" s="45" t="s">
        <v>16</v>
      </c>
      <c r="C18" s="75">
        <v>6058056.86</v>
      </c>
      <c r="D18" s="75">
        <v>0</v>
      </c>
      <c r="E18" s="46">
        <v>6058056.86</v>
      </c>
      <c r="F18" s="46">
        <f>E18</f>
        <v>6058056.86</v>
      </c>
      <c r="G18" s="47">
        <f>ROUND(E18,0)</f>
        <v>6058057</v>
      </c>
      <c r="H18" s="46">
        <f>E18</f>
        <v>6058056.86</v>
      </c>
      <c r="I18" s="48"/>
      <c r="J18" s="30"/>
      <c r="K18" s="30"/>
    </row>
    <row r="19" spans="2:11" ht="13.5" thickBot="1">
      <c r="B19" s="49" t="s">
        <v>36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30"/>
    </row>
    <row r="20" spans="2:11" ht="13.5" thickBot="1">
      <c r="B20" s="50" t="s">
        <v>17</v>
      </c>
      <c r="C20" s="51">
        <f aca="true" t="shared" si="0" ref="C20:H20">SUM(C18:C19)</f>
        <v>6058056.86</v>
      </c>
      <c r="D20" s="51">
        <f t="shared" si="0"/>
        <v>0</v>
      </c>
      <c r="E20" s="51">
        <f t="shared" si="0"/>
        <v>6058056.86</v>
      </c>
      <c r="F20" s="51">
        <f t="shared" si="0"/>
        <v>6058056.86</v>
      </c>
      <c r="G20" s="51">
        <f t="shared" si="0"/>
        <v>6058057</v>
      </c>
      <c r="H20" s="51">
        <f t="shared" si="0"/>
        <v>6058056.86</v>
      </c>
      <c r="I20" s="48"/>
      <c r="J20" s="30"/>
      <c r="K20" s="30"/>
    </row>
    <row r="21" spans="2:11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6058056.86</v>
      </c>
      <c r="G21" s="53">
        <f>ROUND(E21,)</f>
        <v>0</v>
      </c>
      <c r="H21" s="54">
        <f>E21</f>
        <v>0</v>
      </c>
      <c r="I21" s="55"/>
      <c r="J21" s="30"/>
      <c r="K21" s="30"/>
    </row>
    <row r="22" spans="2:11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6058056.86</v>
      </c>
      <c r="G22" s="53">
        <f>ROUND(E22,0)</f>
        <v>0</v>
      </c>
      <c r="H22" s="53">
        <f>E22</f>
        <v>0</v>
      </c>
      <c r="I22" s="55"/>
      <c r="J22" s="30"/>
      <c r="K22" s="30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6058056.86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6058056.86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6058056.86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6058056.86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6058056.86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6058056.86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6058056.86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6058056.86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6058056.86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6058056.86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6058056.86</v>
      </c>
      <c r="D33" s="79">
        <f>SUM(D20:D32)</f>
        <v>0</v>
      </c>
      <c r="E33" s="58">
        <f>SUM(E20:E32)</f>
        <v>6058056.86</v>
      </c>
      <c r="F33" s="58">
        <f>F32</f>
        <v>6058056.86</v>
      </c>
      <c r="G33" s="58">
        <f>SUM(G20:G32)</f>
        <v>6058057</v>
      </c>
      <c r="H33" s="58">
        <f>SUM(H20:H32)</f>
        <v>6058056.86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6058056.86</v>
      </c>
      <c r="D35" s="62">
        <f>D20</f>
        <v>0</v>
      </c>
      <c r="E35" s="63">
        <f>+E20</f>
        <v>6058056.86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6058056.86</v>
      </c>
      <c r="D37" s="63">
        <f>SUM(D35:D36)</f>
        <v>0</v>
      </c>
      <c r="E37" s="63">
        <f>SUM(E35:E36)</f>
        <v>6058056.86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70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70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70"/>
      <c r="I55" s="71"/>
      <c r="J55" s="30"/>
      <c r="K55" s="28"/>
    </row>
  </sheetData>
  <sheetProtection/>
  <mergeCells count="9">
    <mergeCell ref="G44:H44"/>
    <mergeCell ref="E50:H50"/>
    <mergeCell ref="E51:H51"/>
    <mergeCell ref="H1:I1"/>
    <mergeCell ref="B4:H4"/>
    <mergeCell ref="B5:H5"/>
    <mergeCell ref="B6:H6"/>
    <mergeCell ref="G43:H43"/>
    <mergeCell ref="D12:G12"/>
  </mergeCells>
  <printOptions/>
  <pageMargins left="0.7480314960629921" right="0.7480314960629921" top="0.984251968503937" bottom="0.984251968503937" header="0" footer="0"/>
  <pageSetup horizontalDpi="600" verticalDpi="600" orientation="portrait" paperSize="1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K62"/>
  <sheetViews>
    <sheetView showGridLines="0" zoomScale="85" zoomScaleNormal="85" zoomScalePageLayoutView="0" workbookViewId="0" topLeftCell="A10">
      <selection activeCell="H53" sqref="H53:H63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11" ht="12.75" customHeight="1">
      <c r="B1" s="85" t="s">
        <v>86</v>
      </c>
      <c r="C1" s="27"/>
      <c r="D1" s="27"/>
      <c r="F1" s="28"/>
      <c r="G1" s="28"/>
      <c r="H1" s="309"/>
      <c r="I1" s="309"/>
      <c r="J1" s="29"/>
      <c r="K1" s="29"/>
    </row>
    <row r="2" spans="2:11" ht="12.75" customHeight="1">
      <c r="B2" s="85" t="s">
        <v>87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1"/>
      <c r="C3" s="31"/>
      <c r="D3" s="31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39</v>
      </c>
      <c r="E10" s="37"/>
      <c r="F10" s="39"/>
      <c r="I10" s="30"/>
      <c r="J10" s="30"/>
      <c r="K10" s="30"/>
    </row>
    <row r="11" spans="3:11" ht="12.75">
      <c r="C11" s="37"/>
      <c r="D11" s="37" t="s">
        <v>40</v>
      </c>
      <c r="E11" s="37"/>
      <c r="I11" s="40"/>
      <c r="J11" s="30"/>
      <c r="K11" s="30"/>
    </row>
    <row r="12" spans="3:11" ht="12.75" customHeight="1">
      <c r="C12" s="37"/>
      <c r="D12" s="314" t="s">
        <v>241</v>
      </c>
      <c r="E12" s="314"/>
      <c r="F12" s="314"/>
      <c r="G12" s="84"/>
      <c r="I12" s="40"/>
      <c r="J12" s="30"/>
      <c r="K12" s="30"/>
    </row>
    <row r="13" spans="2:11" ht="12.75" customHeight="1">
      <c r="B13" s="26" t="s">
        <v>84</v>
      </c>
      <c r="C13" s="37"/>
      <c r="D13" s="84"/>
      <c r="E13" s="84"/>
      <c r="F13" s="84"/>
      <c r="G13" s="84"/>
      <c r="I13" s="40"/>
      <c r="J13" s="30"/>
      <c r="K13" s="30"/>
    </row>
    <row r="14" spans="2:11" ht="12.75">
      <c r="B14" s="26" t="s">
        <v>85</v>
      </c>
      <c r="E14" s="37"/>
      <c r="F14" s="37"/>
      <c r="I14" s="40"/>
      <c r="J14" s="30"/>
      <c r="K14" s="30"/>
    </row>
    <row r="15" spans="2:11" ht="5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5.2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8.5" customHeight="1" thickBot="1">
      <c r="B17" s="41" t="s">
        <v>9</v>
      </c>
      <c r="C17" s="41" t="s">
        <v>10</v>
      </c>
      <c r="D17" s="41" t="s">
        <v>11</v>
      </c>
      <c r="E17" s="42" t="s">
        <v>12</v>
      </c>
      <c r="F17" s="42" t="s">
        <v>13</v>
      </c>
      <c r="G17" s="43" t="s">
        <v>14</v>
      </c>
      <c r="H17" s="42" t="s">
        <v>15</v>
      </c>
      <c r="I17" s="44"/>
      <c r="J17" s="30"/>
      <c r="K17" s="30"/>
    </row>
    <row r="18" spans="2:11" ht="13.5" thickBot="1">
      <c r="B18" s="45" t="s">
        <v>16</v>
      </c>
      <c r="C18" s="75">
        <v>95128.55</v>
      </c>
      <c r="D18" s="75">
        <v>0</v>
      </c>
      <c r="E18" s="46">
        <v>95128.55</v>
      </c>
      <c r="F18" s="46">
        <f>E18</f>
        <v>95128.55</v>
      </c>
      <c r="G18" s="47">
        <f>ROUND(E18,0)</f>
        <v>95129</v>
      </c>
      <c r="H18" s="46">
        <f>E18</f>
        <v>95128.55</v>
      </c>
      <c r="I18" s="48"/>
      <c r="J18" s="30"/>
      <c r="K18" s="30"/>
    </row>
    <row r="19" spans="2:11" ht="13.5" thickBot="1">
      <c r="B19" s="49" t="s">
        <v>36</v>
      </c>
      <c r="C19" s="76">
        <v>0</v>
      </c>
      <c r="D19" s="76">
        <v>0</v>
      </c>
      <c r="E19" s="46">
        <f>C19-D19</f>
        <v>0</v>
      </c>
      <c r="F19" s="46">
        <f>E19</f>
        <v>0</v>
      </c>
      <c r="G19" s="47">
        <f>ROUND(E19,)</f>
        <v>0</v>
      </c>
      <c r="H19" s="46">
        <f>E19</f>
        <v>0</v>
      </c>
      <c r="I19" s="48"/>
      <c r="J19" s="30"/>
      <c r="K19" s="30"/>
    </row>
    <row r="20" spans="2:11" ht="13.5" thickBot="1">
      <c r="B20" s="50" t="s">
        <v>17</v>
      </c>
      <c r="C20" s="51">
        <f aca="true" t="shared" si="0" ref="C20:H20">SUM(C18:C19)</f>
        <v>95128.55</v>
      </c>
      <c r="D20" s="51">
        <f t="shared" si="0"/>
        <v>0</v>
      </c>
      <c r="E20" s="51">
        <f t="shared" si="0"/>
        <v>95128.55</v>
      </c>
      <c r="F20" s="51">
        <f t="shared" si="0"/>
        <v>95128.55</v>
      </c>
      <c r="G20" s="51">
        <f t="shared" si="0"/>
        <v>95129</v>
      </c>
      <c r="H20" s="51">
        <f t="shared" si="0"/>
        <v>95128.55</v>
      </c>
      <c r="I20" s="48"/>
      <c r="J20" s="30"/>
      <c r="K20" s="30"/>
    </row>
    <row r="21" spans="2:11" ht="12.75">
      <c r="B21" s="52" t="s">
        <v>18</v>
      </c>
      <c r="C21" s="77">
        <v>0</v>
      </c>
      <c r="D21" s="77">
        <v>0</v>
      </c>
      <c r="E21" s="53">
        <f aca="true" t="shared" si="1" ref="E21:E32">C21-D21</f>
        <v>0</v>
      </c>
      <c r="F21" s="53">
        <f>F20+E21</f>
        <v>95128.55</v>
      </c>
      <c r="G21" s="53">
        <f>ROUND(E21,)</f>
        <v>0</v>
      </c>
      <c r="H21" s="54">
        <f>E21</f>
        <v>0</v>
      </c>
      <c r="I21" s="55"/>
      <c r="J21" s="30"/>
      <c r="K21" s="30"/>
    </row>
    <row r="22" spans="2:11" ht="12.75">
      <c r="B22" s="52" t="s">
        <v>19</v>
      </c>
      <c r="C22" s="77">
        <v>0</v>
      </c>
      <c r="D22" s="77">
        <v>0</v>
      </c>
      <c r="E22" s="53">
        <f t="shared" si="1"/>
        <v>0</v>
      </c>
      <c r="F22" s="53">
        <f>F21+E22</f>
        <v>95128.55</v>
      </c>
      <c r="G22" s="53">
        <f>ROUND(E22,0)</f>
        <v>0</v>
      </c>
      <c r="H22" s="53">
        <f>E22</f>
        <v>0</v>
      </c>
      <c r="I22" s="55"/>
      <c r="J22" s="30"/>
      <c r="K22" s="30"/>
    </row>
    <row r="23" spans="2:11" ht="12.75">
      <c r="B23" s="52" t="s">
        <v>20</v>
      </c>
      <c r="C23" s="77">
        <v>0</v>
      </c>
      <c r="D23" s="77">
        <v>0</v>
      </c>
      <c r="E23" s="53">
        <f t="shared" si="1"/>
        <v>0</v>
      </c>
      <c r="F23" s="53">
        <f>F22+E23</f>
        <v>95128.55</v>
      </c>
      <c r="G23" s="53">
        <f>ROUND(E23,0)</f>
        <v>0</v>
      </c>
      <c r="H23" s="53">
        <f>E23</f>
        <v>0</v>
      </c>
      <c r="I23" s="55"/>
      <c r="J23" s="30"/>
      <c r="K23" s="30"/>
    </row>
    <row r="24" spans="2:11" ht="12.75">
      <c r="B24" s="52" t="s">
        <v>21</v>
      </c>
      <c r="C24" s="77">
        <v>0</v>
      </c>
      <c r="D24" s="77">
        <v>0</v>
      </c>
      <c r="E24" s="53">
        <f t="shared" si="1"/>
        <v>0</v>
      </c>
      <c r="F24" s="53">
        <f>F23+E24</f>
        <v>95128.55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22</v>
      </c>
      <c r="C25" s="77">
        <v>0</v>
      </c>
      <c r="D25" s="77">
        <v>0</v>
      </c>
      <c r="E25" s="53">
        <f t="shared" si="1"/>
        <v>0</v>
      </c>
      <c r="F25" s="53">
        <f>F24+E25</f>
        <v>95128.55</v>
      </c>
      <c r="G25" s="53">
        <f>ROUND(E25,0)</f>
        <v>0</v>
      </c>
      <c r="H25" s="53">
        <f>E25</f>
        <v>0</v>
      </c>
      <c r="I25" s="55"/>
      <c r="J25" s="30"/>
      <c r="K25" s="30"/>
    </row>
    <row r="26" spans="2:11" ht="12.75">
      <c r="B26" s="52" t="s">
        <v>23</v>
      </c>
      <c r="C26" s="77">
        <v>0</v>
      </c>
      <c r="D26" s="77">
        <v>0</v>
      </c>
      <c r="E26" s="53">
        <f t="shared" si="1"/>
        <v>0</v>
      </c>
      <c r="F26" s="53">
        <f aca="true" t="shared" si="2" ref="F26:F32">F25+E26</f>
        <v>95128.55</v>
      </c>
      <c r="G26" s="53">
        <f aca="true" t="shared" si="3" ref="G26:G32">ROUND(E26,0)</f>
        <v>0</v>
      </c>
      <c r="H26" s="53">
        <f aca="true" t="shared" si="4" ref="H26:H32">E26</f>
        <v>0</v>
      </c>
      <c r="I26" s="55"/>
      <c r="J26" s="30"/>
      <c r="K26" s="30"/>
    </row>
    <row r="27" spans="2:11" ht="12.75">
      <c r="B27" s="52" t="s">
        <v>24</v>
      </c>
      <c r="C27" s="77">
        <v>0</v>
      </c>
      <c r="D27" s="77">
        <v>0</v>
      </c>
      <c r="E27" s="53">
        <f t="shared" si="1"/>
        <v>0</v>
      </c>
      <c r="F27" s="53">
        <f t="shared" si="2"/>
        <v>95128.55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25</v>
      </c>
      <c r="C28" s="77">
        <v>0</v>
      </c>
      <c r="D28" s="77">
        <v>0</v>
      </c>
      <c r="E28" s="53">
        <f t="shared" si="1"/>
        <v>0</v>
      </c>
      <c r="F28" s="53">
        <f t="shared" si="2"/>
        <v>95128.55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26</v>
      </c>
      <c r="C29" s="77">
        <v>0</v>
      </c>
      <c r="D29" s="77">
        <v>0</v>
      </c>
      <c r="E29" s="53">
        <f t="shared" si="1"/>
        <v>0</v>
      </c>
      <c r="F29" s="53">
        <f t="shared" si="2"/>
        <v>95128.55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27</v>
      </c>
      <c r="C30" s="77">
        <v>0</v>
      </c>
      <c r="D30" s="77">
        <v>0</v>
      </c>
      <c r="E30" s="53">
        <f t="shared" si="1"/>
        <v>0</v>
      </c>
      <c r="F30" s="53">
        <f t="shared" si="2"/>
        <v>95128.55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2" t="s">
        <v>28</v>
      </c>
      <c r="C31" s="77">
        <v>0</v>
      </c>
      <c r="D31" s="77">
        <v>0</v>
      </c>
      <c r="E31" s="53">
        <f t="shared" si="1"/>
        <v>0</v>
      </c>
      <c r="F31" s="53">
        <f t="shared" si="2"/>
        <v>95128.55</v>
      </c>
      <c r="G31" s="53">
        <f t="shared" si="3"/>
        <v>0</v>
      </c>
      <c r="H31" s="53">
        <f t="shared" si="4"/>
        <v>0</v>
      </c>
      <c r="I31" s="55"/>
      <c r="J31" s="30"/>
      <c r="K31" s="30"/>
    </row>
    <row r="32" spans="2:11" ht="12.75">
      <c r="B32" s="56" t="s">
        <v>29</v>
      </c>
      <c r="C32" s="78">
        <v>0</v>
      </c>
      <c r="D32" s="78">
        <v>0</v>
      </c>
      <c r="E32" s="53">
        <f t="shared" si="1"/>
        <v>0</v>
      </c>
      <c r="F32" s="53">
        <f t="shared" si="2"/>
        <v>95128.55</v>
      </c>
      <c r="G32" s="53">
        <f t="shared" si="3"/>
        <v>0</v>
      </c>
      <c r="H32" s="53">
        <f t="shared" si="4"/>
        <v>0</v>
      </c>
      <c r="I32" s="55"/>
      <c r="J32" s="30"/>
      <c r="K32" s="30"/>
    </row>
    <row r="33" spans="2:11" ht="17.25" customHeight="1" thickBot="1">
      <c r="B33" s="57" t="s">
        <v>30</v>
      </c>
      <c r="C33" s="79">
        <f>SUM(C20:C32)</f>
        <v>95128.55</v>
      </c>
      <c r="D33" s="79">
        <f>SUM(D20:D32)</f>
        <v>0</v>
      </c>
      <c r="E33" s="58">
        <f>SUM(E20:E32)</f>
        <v>95128.55</v>
      </c>
      <c r="F33" s="58">
        <f>F32</f>
        <v>95128.55</v>
      </c>
      <c r="G33" s="58">
        <f>SUM(G20:G32)</f>
        <v>95129</v>
      </c>
      <c r="H33" s="58">
        <f>SUM(H20:H32)</f>
        <v>95128.55</v>
      </c>
      <c r="I33" s="59"/>
      <c r="J33" s="30"/>
      <c r="K33" s="30"/>
    </row>
    <row r="34" spans="2:11" ht="13.5" thickTop="1">
      <c r="B34" s="60"/>
      <c r="C34" s="74"/>
      <c r="D34" s="74"/>
      <c r="E34" s="60"/>
      <c r="F34" s="60"/>
      <c r="G34" s="60"/>
      <c r="H34" s="60"/>
      <c r="I34" s="61"/>
      <c r="J34" s="30"/>
      <c r="K34" s="30"/>
    </row>
    <row r="35" spans="2:11" ht="12.75">
      <c r="B35" s="62" t="s">
        <v>31</v>
      </c>
      <c r="C35" s="62">
        <f>C20</f>
        <v>95128.55</v>
      </c>
      <c r="D35" s="62">
        <f>D20</f>
        <v>0</v>
      </c>
      <c r="E35" s="63">
        <f>+E20</f>
        <v>95128.55</v>
      </c>
      <c r="F35" s="63"/>
      <c r="G35" s="63"/>
      <c r="H35" s="63"/>
      <c r="I35" s="64"/>
      <c r="J35" s="30"/>
      <c r="K35" s="30"/>
    </row>
    <row r="36" spans="2:11" s="167" customFormat="1" ht="12.75">
      <c r="B36" s="162" t="s">
        <v>37</v>
      </c>
      <c r="C36" s="162">
        <f>SUM(C21:C32)</f>
        <v>0</v>
      </c>
      <c r="D36" s="162">
        <f>SUM(D21:D32)</f>
        <v>0</v>
      </c>
      <c r="E36" s="163">
        <f>SUM(E21:E32)</f>
        <v>0</v>
      </c>
      <c r="F36" s="163"/>
      <c r="G36" s="164"/>
      <c r="H36" s="163"/>
      <c r="I36" s="165"/>
      <c r="J36" s="166"/>
      <c r="K36" s="166"/>
    </row>
    <row r="37" spans="2:11" ht="12.75">
      <c r="B37" s="62" t="s">
        <v>165</v>
      </c>
      <c r="C37" s="63">
        <f>SUM(C35:C36)</f>
        <v>95128.55</v>
      </c>
      <c r="D37" s="63">
        <f>SUM(D35:D36)</f>
        <v>0</v>
      </c>
      <c r="E37" s="63">
        <f>SUM(E35:E36)</f>
        <v>95128.55</v>
      </c>
      <c r="F37" s="63"/>
      <c r="G37" s="63"/>
      <c r="H37" s="63"/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/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9">
    <mergeCell ref="G44:H44"/>
    <mergeCell ref="E50:H50"/>
    <mergeCell ref="E51:H51"/>
    <mergeCell ref="H1:I1"/>
    <mergeCell ref="B4:H4"/>
    <mergeCell ref="B5:H5"/>
    <mergeCell ref="B6:H6"/>
    <mergeCell ref="G43:H43"/>
    <mergeCell ref="D12:F12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K62"/>
  <sheetViews>
    <sheetView showGridLines="0" zoomScale="85" zoomScaleNormal="85" zoomScalePageLayoutView="0" workbookViewId="0" topLeftCell="A10">
      <selection activeCell="C40" sqref="C40"/>
    </sheetView>
  </sheetViews>
  <sheetFormatPr defaultColWidth="11.421875" defaultRowHeight="12.75"/>
  <cols>
    <col min="1" max="1" width="1.7109375" style="26" customWidth="1"/>
    <col min="2" max="2" width="50.8515625" style="26" customWidth="1"/>
    <col min="3" max="4" width="15.7109375" style="26" customWidth="1"/>
    <col min="5" max="8" width="17.7109375" style="26" customWidth="1"/>
    <col min="9" max="9" width="4.57421875" style="26" customWidth="1"/>
    <col min="10" max="10" width="2.57421875" style="26" customWidth="1"/>
    <col min="11" max="11" width="14.8515625" style="26" customWidth="1"/>
    <col min="12" max="16384" width="11.421875" style="26" customWidth="1"/>
  </cols>
  <sheetData>
    <row r="1" spans="2:11" ht="12.75" customHeight="1">
      <c r="B1" s="85" t="s">
        <v>86</v>
      </c>
      <c r="C1" s="27"/>
      <c r="D1" s="27"/>
      <c r="F1" s="28"/>
      <c r="G1" s="28"/>
      <c r="H1" s="309"/>
      <c r="I1" s="309"/>
      <c r="J1" s="29"/>
      <c r="K1" s="29"/>
    </row>
    <row r="2" spans="2:11" ht="12.75" customHeight="1">
      <c r="B2" s="85" t="s">
        <v>87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1"/>
      <c r="C3" s="31"/>
      <c r="D3" s="31"/>
      <c r="I3" s="30"/>
      <c r="J3" s="30"/>
      <c r="K3" s="30"/>
    </row>
    <row r="4" spans="2:11" ht="16.5">
      <c r="B4" s="310" t="s">
        <v>6</v>
      </c>
      <c r="C4" s="310"/>
      <c r="D4" s="310"/>
      <c r="E4" s="310"/>
      <c r="F4" s="310"/>
      <c r="G4" s="310"/>
      <c r="H4" s="310"/>
      <c r="I4" s="30"/>
      <c r="J4" s="30"/>
      <c r="K4" s="30"/>
    </row>
    <row r="5" spans="2:11" ht="15.75">
      <c r="B5" s="311" t="s">
        <v>7</v>
      </c>
      <c r="C5" s="311"/>
      <c r="D5" s="311"/>
      <c r="E5" s="311"/>
      <c r="F5" s="311"/>
      <c r="G5" s="311"/>
      <c r="H5" s="311"/>
      <c r="I5" s="30"/>
      <c r="J5" s="30"/>
      <c r="K5" s="30"/>
    </row>
    <row r="6" spans="2:11" ht="12.75">
      <c r="B6" s="312" t="s">
        <v>8</v>
      </c>
      <c r="C6" s="313"/>
      <c r="D6" s="313"/>
      <c r="E6" s="312"/>
      <c r="F6" s="312"/>
      <c r="G6" s="312"/>
      <c r="H6" s="312"/>
      <c r="I6" s="30"/>
      <c r="J6" s="30"/>
      <c r="K6" s="30"/>
    </row>
    <row r="7" spans="5:11" ht="12.75">
      <c r="E7" s="32"/>
      <c r="I7" s="30"/>
      <c r="J7" s="30"/>
      <c r="K7" s="33"/>
    </row>
    <row r="8" spans="9:11" ht="12.75">
      <c r="I8" s="30"/>
      <c r="J8" s="30"/>
      <c r="K8" s="30"/>
    </row>
    <row r="9" spans="3:11" ht="12.75">
      <c r="C9" s="34"/>
      <c r="D9" s="35" t="s">
        <v>38</v>
      </c>
      <c r="E9" s="34"/>
      <c r="F9" s="36"/>
      <c r="I9" s="30"/>
      <c r="J9" s="30"/>
      <c r="K9" s="30"/>
    </row>
    <row r="10" spans="3:11" ht="12.75">
      <c r="C10" s="37"/>
      <c r="D10" s="38" t="s">
        <v>41</v>
      </c>
      <c r="E10" s="37"/>
      <c r="F10" s="39"/>
      <c r="I10" s="30"/>
      <c r="J10" s="30"/>
      <c r="K10" s="30"/>
    </row>
    <row r="11" spans="3:11" ht="12.75">
      <c r="C11" s="37"/>
      <c r="D11" s="38" t="s">
        <v>42</v>
      </c>
      <c r="E11" s="38"/>
      <c r="F11" s="38"/>
      <c r="G11" s="38"/>
      <c r="I11" s="40"/>
      <c r="J11" s="30"/>
      <c r="K11" s="30"/>
    </row>
    <row r="12" spans="2:11" ht="12.75" customHeight="1">
      <c r="B12" s="26" t="s">
        <v>84</v>
      </c>
      <c r="C12" s="37"/>
      <c r="D12" s="38" t="s">
        <v>43</v>
      </c>
      <c r="E12" s="38"/>
      <c r="F12" s="38"/>
      <c r="G12" s="38"/>
      <c r="I12" s="40"/>
      <c r="J12" s="30"/>
      <c r="K12" s="30"/>
    </row>
    <row r="13" spans="2:11" ht="12.75">
      <c r="B13" s="26" t="s">
        <v>85</v>
      </c>
      <c r="E13" s="37"/>
      <c r="F13" s="37"/>
      <c r="I13" s="40"/>
      <c r="J13" s="30"/>
      <c r="K13" s="30"/>
    </row>
    <row r="14" spans="2:11" ht="5.2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2:11" ht="5.25" customHeight="1" thickBot="1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28.5" customHeight="1" thickBot="1">
      <c r="B16" s="41" t="s">
        <v>9</v>
      </c>
      <c r="C16" s="41" t="s">
        <v>10</v>
      </c>
      <c r="D16" s="41" t="s">
        <v>11</v>
      </c>
      <c r="E16" s="42" t="s">
        <v>12</v>
      </c>
      <c r="F16" s="42" t="s">
        <v>13</v>
      </c>
      <c r="G16" s="43" t="s">
        <v>14</v>
      </c>
      <c r="H16" s="42" t="s">
        <v>15</v>
      </c>
      <c r="I16" s="44"/>
      <c r="J16" s="30"/>
      <c r="K16" s="30"/>
    </row>
    <row r="17" spans="2:11" ht="13.5" thickBot="1">
      <c r="B17" s="45" t="s">
        <v>16</v>
      </c>
      <c r="C17" s="75">
        <v>715930</v>
      </c>
      <c r="D17" s="75">
        <v>0</v>
      </c>
      <c r="E17" s="46">
        <f>C17</f>
        <v>715930</v>
      </c>
      <c r="F17" s="46">
        <f>E17</f>
        <v>715930</v>
      </c>
      <c r="G17" s="47">
        <f>ROUND(E17,0)</f>
        <v>715930</v>
      </c>
      <c r="H17" s="46">
        <f>E17</f>
        <v>715930</v>
      </c>
      <c r="I17" s="48"/>
      <c r="J17" s="30"/>
      <c r="K17" s="30"/>
    </row>
    <row r="18" spans="2:11" ht="13.5" thickBot="1">
      <c r="B18" s="49"/>
      <c r="C18" s="76">
        <v>0</v>
      </c>
      <c r="D18" s="76">
        <v>0</v>
      </c>
      <c r="E18" s="46">
        <f>C18-D18</f>
        <v>0</v>
      </c>
      <c r="F18" s="46">
        <f>E18</f>
        <v>0</v>
      </c>
      <c r="G18" s="47">
        <f>ROUND(E18,)</f>
        <v>0</v>
      </c>
      <c r="H18" s="46">
        <f>E18</f>
        <v>0</v>
      </c>
      <c r="I18" s="48"/>
      <c r="J18" s="30"/>
      <c r="K18" s="30"/>
    </row>
    <row r="19" spans="2:11" ht="13.5" thickBot="1">
      <c r="B19" s="50" t="s">
        <v>17</v>
      </c>
      <c r="C19" s="51">
        <f aca="true" t="shared" si="0" ref="C19:H19">SUM(C17:C18)</f>
        <v>715930</v>
      </c>
      <c r="D19" s="51">
        <f t="shared" si="0"/>
        <v>0</v>
      </c>
      <c r="E19" s="51">
        <f t="shared" si="0"/>
        <v>715930</v>
      </c>
      <c r="F19" s="51">
        <f t="shared" si="0"/>
        <v>715930</v>
      </c>
      <c r="G19" s="51">
        <f t="shared" si="0"/>
        <v>715930</v>
      </c>
      <c r="H19" s="51">
        <f t="shared" si="0"/>
        <v>715930</v>
      </c>
      <c r="I19" s="48"/>
      <c r="J19" s="30"/>
      <c r="K19" s="30"/>
    </row>
    <row r="20" spans="2:11" ht="12.75">
      <c r="B20" s="52" t="s">
        <v>18</v>
      </c>
      <c r="C20" s="77">
        <v>0</v>
      </c>
      <c r="D20" s="77">
        <v>0</v>
      </c>
      <c r="E20" s="53">
        <f>C20-$D$20</f>
        <v>0</v>
      </c>
      <c r="F20" s="53">
        <f>F19+E20</f>
        <v>715930</v>
      </c>
      <c r="G20" s="53">
        <f>ROUND(E20,)</f>
        <v>0</v>
      </c>
      <c r="H20" s="54">
        <f>E20</f>
        <v>0</v>
      </c>
      <c r="I20" s="55"/>
      <c r="J20" s="30"/>
      <c r="K20" s="30"/>
    </row>
    <row r="21" spans="2:11" ht="12.75">
      <c r="B21" s="52" t="s">
        <v>51</v>
      </c>
      <c r="C21" s="77">
        <v>450000</v>
      </c>
      <c r="D21" s="77">
        <v>0</v>
      </c>
      <c r="E21" s="53">
        <f aca="true" t="shared" si="1" ref="E21:E31">C21-D21</f>
        <v>450000</v>
      </c>
      <c r="F21" s="53">
        <f>F20+E21</f>
        <v>1165930</v>
      </c>
      <c r="G21" s="53">
        <f>ROUND(E21,0)</f>
        <v>450000</v>
      </c>
      <c r="H21" s="53">
        <f>E21</f>
        <v>450000</v>
      </c>
      <c r="I21" s="55"/>
      <c r="J21" s="30"/>
      <c r="K21" s="30"/>
    </row>
    <row r="22" spans="2:11" ht="12.75">
      <c r="B22" s="52" t="s">
        <v>20</v>
      </c>
      <c r="C22" s="77">
        <v>259200</v>
      </c>
      <c r="D22" s="77">
        <v>0</v>
      </c>
      <c r="E22" s="53">
        <f t="shared" si="1"/>
        <v>259200</v>
      </c>
      <c r="F22" s="53">
        <f>F21+E22</f>
        <v>1425130</v>
      </c>
      <c r="G22" s="53">
        <f>ROUND(E22,0)</f>
        <v>259200</v>
      </c>
      <c r="H22" s="53">
        <f>E22</f>
        <v>259200</v>
      </c>
      <c r="I22" s="55"/>
      <c r="J22" s="30"/>
      <c r="K22" s="30"/>
    </row>
    <row r="23" spans="2:11" ht="12.75">
      <c r="B23" s="52" t="s">
        <v>21</v>
      </c>
      <c r="C23" s="77">
        <v>5000</v>
      </c>
      <c r="D23" s="77">
        <v>0</v>
      </c>
      <c r="E23" s="53">
        <f t="shared" si="1"/>
        <v>5000</v>
      </c>
      <c r="F23" s="53">
        <f>F22+E23</f>
        <v>1430130</v>
      </c>
      <c r="G23" s="53">
        <f>ROUND(E23,0)</f>
        <v>5000</v>
      </c>
      <c r="H23" s="53">
        <f>E23</f>
        <v>5000</v>
      </c>
      <c r="I23" s="55"/>
      <c r="J23" s="30"/>
      <c r="K23" s="30"/>
    </row>
    <row r="24" spans="2:11" ht="12.75">
      <c r="B24" s="52" t="s">
        <v>22</v>
      </c>
      <c r="C24" s="77">
        <v>0</v>
      </c>
      <c r="D24" s="77">
        <v>0</v>
      </c>
      <c r="E24" s="53">
        <f t="shared" si="1"/>
        <v>0</v>
      </c>
      <c r="F24" s="53">
        <f>F23+E24</f>
        <v>1430130</v>
      </c>
      <c r="G24" s="53">
        <f>ROUND(E24,0)</f>
        <v>0</v>
      </c>
      <c r="H24" s="53">
        <f>E24</f>
        <v>0</v>
      </c>
      <c r="I24" s="55"/>
      <c r="J24" s="30"/>
      <c r="K24" s="30"/>
    </row>
    <row r="25" spans="2:11" ht="12.75">
      <c r="B25" s="52" t="s">
        <v>23</v>
      </c>
      <c r="C25" s="77">
        <v>0</v>
      </c>
      <c r="D25" s="77">
        <v>0</v>
      </c>
      <c r="E25" s="53">
        <f t="shared" si="1"/>
        <v>0</v>
      </c>
      <c r="F25" s="53">
        <f aca="true" t="shared" si="2" ref="F25:F31">F24+E25</f>
        <v>1430130</v>
      </c>
      <c r="G25" s="53">
        <f aca="true" t="shared" si="3" ref="G25:G31">ROUND(E25,0)</f>
        <v>0</v>
      </c>
      <c r="H25" s="53">
        <f aca="true" t="shared" si="4" ref="H25:H31">E25</f>
        <v>0</v>
      </c>
      <c r="I25" s="55"/>
      <c r="J25" s="30"/>
      <c r="K25" s="30"/>
    </row>
    <row r="26" spans="2:11" ht="12.75">
      <c r="B26" s="52" t="s">
        <v>24</v>
      </c>
      <c r="C26" s="77">
        <v>3000</v>
      </c>
      <c r="D26" s="77">
        <v>0</v>
      </c>
      <c r="E26" s="53">
        <f t="shared" si="1"/>
        <v>3000</v>
      </c>
      <c r="F26" s="53">
        <f t="shared" si="2"/>
        <v>1433130</v>
      </c>
      <c r="G26" s="53">
        <f t="shared" si="3"/>
        <v>3000</v>
      </c>
      <c r="H26" s="53">
        <f t="shared" si="4"/>
        <v>3000</v>
      </c>
      <c r="I26" s="55"/>
      <c r="J26" s="30"/>
      <c r="K26" s="30"/>
    </row>
    <row r="27" spans="2:11" ht="12.75">
      <c r="B27" s="52" t="s">
        <v>25</v>
      </c>
      <c r="C27" s="77">
        <v>0</v>
      </c>
      <c r="D27" s="77">
        <v>0</v>
      </c>
      <c r="E27" s="53">
        <f t="shared" si="1"/>
        <v>0</v>
      </c>
      <c r="F27" s="53">
        <f t="shared" si="2"/>
        <v>1433130</v>
      </c>
      <c r="G27" s="53">
        <f t="shared" si="3"/>
        <v>0</v>
      </c>
      <c r="H27" s="53">
        <f t="shared" si="4"/>
        <v>0</v>
      </c>
      <c r="I27" s="55"/>
      <c r="J27" s="30"/>
      <c r="K27" s="30"/>
    </row>
    <row r="28" spans="2:11" ht="12.75">
      <c r="B28" s="52" t="s">
        <v>26</v>
      </c>
      <c r="C28" s="77">
        <v>0</v>
      </c>
      <c r="D28" s="77">
        <v>0</v>
      </c>
      <c r="E28" s="53">
        <f t="shared" si="1"/>
        <v>0</v>
      </c>
      <c r="F28" s="53">
        <f t="shared" si="2"/>
        <v>1433130</v>
      </c>
      <c r="G28" s="53">
        <f t="shared" si="3"/>
        <v>0</v>
      </c>
      <c r="H28" s="53">
        <f t="shared" si="4"/>
        <v>0</v>
      </c>
      <c r="I28" s="55"/>
      <c r="J28" s="30"/>
      <c r="K28" s="30"/>
    </row>
    <row r="29" spans="2:11" ht="12.75">
      <c r="B29" s="52" t="s">
        <v>27</v>
      </c>
      <c r="C29" s="77">
        <v>0</v>
      </c>
      <c r="D29" s="77">
        <v>0</v>
      </c>
      <c r="E29" s="53">
        <f t="shared" si="1"/>
        <v>0</v>
      </c>
      <c r="F29" s="53">
        <f t="shared" si="2"/>
        <v>1433130</v>
      </c>
      <c r="G29" s="53">
        <f t="shared" si="3"/>
        <v>0</v>
      </c>
      <c r="H29" s="53">
        <f t="shared" si="4"/>
        <v>0</v>
      </c>
      <c r="I29" s="55"/>
      <c r="J29" s="30"/>
      <c r="K29" s="30"/>
    </row>
    <row r="30" spans="2:11" ht="12.75">
      <c r="B30" s="52" t="s">
        <v>28</v>
      </c>
      <c r="C30" s="77">
        <v>0</v>
      </c>
      <c r="D30" s="77">
        <v>0</v>
      </c>
      <c r="E30" s="53">
        <f t="shared" si="1"/>
        <v>0</v>
      </c>
      <c r="F30" s="53">
        <f t="shared" si="2"/>
        <v>1433130</v>
      </c>
      <c r="G30" s="53">
        <f t="shared" si="3"/>
        <v>0</v>
      </c>
      <c r="H30" s="53">
        <f t="shared" si="4"/>
        <v>0</v>
      </c>
      <c r="I30" s="55"/>
      <c r="J30" s="30"/>
      <c r="K30" s="30"/>
    </row>
    <row r="31" spans="2:11" ht="12.75">
      <c r="B31" s="56" t="s">
        <v>29</v>
      </c>
      <c r="C31" s="78">
        <v>5500</v>
      </c>
      <c r="D31" s="78">
        <v>0</v>
      </c>
      <c r="E31" s="53">
        <f t="shared" si="1"/>
        <v>5500</v>
      </c>
      <c r="F31" s="53">
        <f t="shared" si="2"/>
        <v>1438630</v>
      </c>
      <c r="G31" s="53">
        <f t="shared" si="3"/>
        <v>5500</v>
      </c>
      <c r="H31" s="53">
        <f t="shared" si="4"/>
        <v>5500</v>
      </c>
      <c r="I31" s="55"/>
      <c r="J31" s="30"/>
      <c r="K31" s="30"/>
    </row>
    <row r="32" spans="2:11" ht="17.25" customHeight="1" thickBot="1">
      <c r="B32" s="57" t="s">
        <v>30</v>
      </c>
      <c r="C32" s="79">
        <f>SUM(C19:C31)</f>
        <v>1438630</v>
      </c>
      <c r="D32" s="79">
        <f>SUM(D19:D31)</f>
        <v>0</v>
      </c>
      <c r="E32" s="58">
        <f>SUM(E19:E31)</f>
        <v>1438630</v>
      </c>
      <c r="F32" s="58">
        <f>F31</f>
        <v>1438630</v>
      </c>
      <c r="G32" s="58">
        <f>SUM(G19:G31)</f>
        <v>1438630</v>
      </c>
      <c r="H32" s="58">
        <f>SUM(H19:H31)</f>
        <v>1438630</v>
      </c>
      <c r="I32" s="59"/>
      <c r="J32" s="30"/>
      <c r="K32" s="30"/>
    </row>
    <row r="33" spans="2:11" ht="13.5" thickTop="1">
      <c r="B33" s="60"/>
      <c r="C33" s="74"/>
      <c r="D33" s="74"/>
      <c r="E33" s="60"/>
      <c r="F33" s="60"/>
      <c r="G33" s="60"/>
      <c r="H33" s="60"/>
      <c r="I33" s="61"/>
      <c r="J33" s="30"/>
      <c r="K33" s="30"/>
    </row>
    <row r="34" spans="2:11" ht="12.75">
      <c r="B34" s="62" t="s">
        <v>31</v>
      </c>
      <c r="C34" s="62">
        <f>C19</f>
        <v>715930</v>
      </c>
      <c r="D34" s="62"/>
      <c r="E34" s="63">
        <f>+E19</f>
        <v>715930</v>
      </c>
      <c r="F34" s="63"/>
      <c r="G34" s="63">
        <f>+G19</f>
        <v>715930</v>
      </c>
      <c r="H34" s="63">
        <f>+H19</f>
        <v>715930</v>
      </c>
      <c r="I34" s="64"/>
      <c r="J34" s="30"/>
      <c r="K34" s="30"/>
    </row>
    <row r="35" spans="2:11" ht="12.75">
      <c r="B35" s="162" t="s">
        <v>37</v>
      </c>
      <c r="C35" s="162">
        <f>SUM(C22:C31)</f>
        <v>272700</v>
      </c>
      <c r="D35" s="162"/>
      <c r="E35" s="163">
        <f>SUM(E22:E31)</f>
        <v>272700</v>
      </c>
      <c r="F35" s="163"/>
      <c r="G35" s="164">
        <f>ROUNDUP(E35,0)</f>
        <v>272700</v>
      </c>
      <c r="H35" s="163">
        <f>E35</f>
        <v>272700</v>
      </c>
      <c r="I35" s="64"/>
      <c r="J35" s="30"/>
      <c r="K35" s="30"/>
    </row>
    <row r="36" spans="2:11" ht="12.75">
      <c r="B36" s="162" t="s">
        <v>168</v>
      </c>
      <c r="C36" s="162">
        <f>C21</f>
        <v>450000</v>
      </c>
      <c r="D36" s="162"/>
      <c r="E36" s="162">
        <f>E21</f>
        <v>450000</v>
      </c>
      <c r="F36" s="163"/>
      <c r="G36" s="162">
        <f>G21</f>
        <v>450000</v>
      </c>
      <c r="H36" s="162">
        <f>H21</f>
        <v>450000</v>
      </c>
      <c r="I36" s="64"/>
      <c r="J36" s="30"/>
      <c r="K36" s="30"/>
    </row>
    <row r="37" spans="2:11" ht="12.75">
      <c r="B37" s="62" t="s">
        <v>165</v>
      </c>
      <c r="C37" s="63">
        <f>C34+C35+C36</f>
        <v>1438630</v>
      </c>
      <c r="D37" s="60"/>
      <c r="E37" s="63">
        <f>E34+E35+E36</f>
        <v>1438630</v>
      </c>
      <c r="F37" s="63"/>
      <c r="G37" s="63">
        <f>G34+G35+G36</f>
        <v>1438630</v>
      </c>
      <c r="H37" s="63">
        <f>H34+H35+H36</f>
        <v>1438630</v>
      </c>
      <c r="I37" s="65"/>
      <c r="J37" s="30"/>
      <c r="K37" s="30"/>
    </row>
    <row r="38" spans="2:11" ht="12.75">
      <c r="B38" s="60"/>
      <c r="C38" s="60"/>
      <c r="D38" s="60"/>
      <c r="E38" s="63"/>
      <c r="F38" s="63"/>
      <c r="G38" s="63"/>
      <c r="H38" s="63"/>
      <c r="I38" s="65"/>
      <c r="J38" s="30"/>
      <c r="K38" s="30"/>
    </row>
    <row r="39" spans="2:11" ht="12.75">
      <c r="B39" s="60"/>
      <c r="C39" s="60">
        <f>C35+C36</f>
        <v>722700</v>
      </c>
      <c r="D39" s="60"/>
      <c r="E39" s="60"/>
      <c r="F39" s="63"/>
      <c r="G39" s="63"/>
      <c r="H39" s="63"/>
      <c r="I39" s="65"/>
      <c r="J39" s="30"/>
      <c r="K39" s="66"/>
    </row>
    <row r="40" spans="2:11" ht="12.75">
      <c r="B40" s="60"/>
      <c r="C40" s="60"/>
      <c r="D40" s="60"/>
      <c r="E40" s="60"/>
      <c r="F40" s="63"/>
      <c r="G40" s="63"/>
      <c r="H40" s="63"/>
      <c r="I40" s="65"/>
      <c r="J40" s="30"/>
      <c r="K40" s="66"/>
    </row>
    <row r="41" spans="2:11" ht="12.75">
      <c r="B41" s="60"/>
      <c r="C41" s="60"/>
      <c r="D41" s="60"/>
      <c r="E41" s="60"/>
      <c r="F41" s="63"/>
      <c r="G41" s="63"/>
      <c r="H41" s="63"/>
      <c r="I41" s="65"/>
      <c r="J41" s="30"/>
      <c r="K41" s="66"/>
    </row>
    <row r="42" spans="2:11" ht="12.75">
      <c r="B42" s="60"/>
      <c r="C42" s="60"/>
      <c r="D42" s="60"/>
      <c r="E42" s="60"/>
      <c r="F42" s="63"/>
      <c r="G42" s="63"/>
      <c r="H42" s="63"/>
      <c r="I42" s="65"/>
      <c r="J42" s="30"/>
      <c r="K42" s="66"/>
    </row>
    <row r="43" spans="2:11" ht="12.75">
      <c r="B43" s="67" t="s">
        <v>32</v>
      </c>
      <c r="C43" s="67"/>
      <c r="D43" s="67"/>
      <c r="E43" s="62"/>
      <c r="F43" s="62"/>
      <c r="G43" s="307" t="s">
        <v>33</v>
      </c>
      <c r="H43" s="307"/>
      <c r="I43" s="65"/>
      <c r="J43" s="30"/>
      <c r="K43" s="66"/>
    </row>
    <row r="44" spans="2:11" ht="12.75">
      <c r="B44" s="67" t="s">
        <v>34</v>
      </c>
      <c r="C44" s="67"/>
      <c r="D44" s="67"/>
      <c r="E44" s="63"/>
      <c r="F44" s="63"/>
      <c r="G44" s="307" t="s">
        <v>35</v>
      </c>
      <c r="H44" s="307"/>
      <c r="I44" s="65"/>
      <c r="J44" s="30"/>
      <c r="K44" s="66"/>
    </row>
    <row r="45" spans="2:11" ht="12.75">
      <c r="B45" s="63"/>
      <c r="C45" s="63"/>
      <c r="D45" s="63"/>
      <c r="E45" s="63"/>
      <c r="F45" s="63"/>
      <c r="G45" s="63"/>
      <c r="H45" s="63"/>
      <c r="I45" s="65"/>
      <c r="J45" s="30"/>
      <c r="K45" s="66"/>
    </row>
    <row r="46" spans="2:11" ht="12.75">
      <c r="B46" s="63"/>
      <c r="C46" s="63"/>
      <c r="D46" s="63"/>
      <c r="E46" s="63"/>
      <c r="F46" s="63"/>
      <c r="G46" s="63"/>
      <c r="H46" s="63"/>
      <c r="I46" s="65"/>
      <c r="J46" s="30"/>
      <c r="K46" s="66"/>
    </row>
    <row r="47" spans="2:11" ht="12.75">
      <c r="B47" s="63"/>
      <c r="C47" s="63"/>
      <c r="D47" s="63"/>
      <c r="E47" s="61"/>
      <c r="F47" s="61"/>
      <c r="G47" s="68"/>
      <c r="H47" s="68"/>
      <c r="I47" s="61"/>
      <c r="J47" s="30"/>
      <c r="K47" s="66"/>
    </row>
    <row r="48" spans="2:11" ht="12.75">
      <c r="B48" s="69"/>
      <c r="C48" s="69"/>
      <c r="D48" s="69"/>
      <c r="E48" s="70"/>
      <c r="F48" s="70"/>
      <c r="G48" s="70"/>
      <c r="H48" s="71"/>
      <c r="I48" s="71"/>
      <c r="J48" s="30"/>
      <c r="K48" s="66"/>
    </row>
    <row r="49" spans="2:11" ht="12.75">
      <c r="B49" s="72"/>
      <c r="C49" s="72"/>
      <c r="D49" s="72"/>
      <c r="E49" s="70"/>
      <c r="F49" s="70"/>
      <c r="G49" s="70"/>
      <c r="H49" s="60"/>
      <c r="I49" s="71"/>
      <c r="J49" s="30"/>
      <c r="K49" s="66"/>
    </row>
    <row r="50" spans="2:11" ht="12.75">
      <c r="B50" s="73"/>
      <c r="C50" s="73"/>
      <c r="D50" s="73"/>
      <c r="E50" s="308"/>
      <c r="F50" s="308"/>
      <c r="G50" s="308"/>
      <c r="H50" s="308"/>
      <c r="I50" s="65"/>
      <c r="J50" s="30"/>
      <c r="K50" s="66"/>
    </row>
    <row r="51" spans="2:11" ht="12.75">
      <c r="B51" s="73"/>
      <c r="C51" s="73"/>
      <c r="D51" s="73"/>
      <c r="E51" s="308"/>
      <c r="F51" s="308"/>
      <c r="G51" s="308"/>
      <c r="H51" s="308"/>
      <c r="I51" s="61"/>
      <c r="J51" s="30"/>
      <c r="K51" s="40"/>
    </row>
    <row r="52" spans="2:11" ht="12.75">
      <c r="B52" s="63"/>
      <c r="C52" s="63"/>
      <c r="D52" s="63"/>
      <c r="E52" s="60"/>
      <c r="F52" s="70"/>
      <c r="G52" s="70"/>
      <c r="H52" s="70"/>
      <c r="I52" s="71"/>
      <c r="J52" s="30"/>
      <c r="K52" s="28"/>
    </row>
    <row r="53" spans="2:11" ht="12.75">
      <c r="B53" s="63"/>
      <c r="C53" s="63"/>
      <c r="D53" s="63"/>
      <c r="E53" s="60"/>
      <c r="F53" s="70"/>
      <c r="G53" s="70"/>
      <c r="H53" s="81"/>
      <c r="I53" s="71"/>
      <c r="J53" s="30"/>
      <c r="K53" s="28"/>
    </row>
    <row r="54" spans="2:11" ht="12.75">
      <c r="B54" s="63"/>
      <c r="C54" s="63"/>
      <c r="D54" s="63"/>
      <c r="E54" s="60"/>
      <c r="F54" s="70"/>
      <c r="G54" s="70"/>
      <c r="H54" s="81"/>
      <c r="I54" s="71"/>
      <c r="J54" s="30"/>
      <c r="K54" s="28"/>
    </row>
    <row r="55" spans="2:11" ht="12.75">
      <c r="B55" s="63"/>
      <c r="C55" s="63"/>
      <c r="D55" s="63"/>
      <c r="E55" s="60"/>
      <c r="F55" s="70"/>
      <c r="G55" s="70"/>
      <c r="H55" s="81"/>
      <c r="I55" s="71"/>
      <c r="J55" s="30"/>
      <c r="K55" s="28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  <row r="61" ht="12.75">
      <c r="H61" s="74"/>
    </row>
    <row r="62" ht="12.75">
      <c r="H62" s="74"/>
    </row>
  </sheetData>
  <sheetProtection/>
  <mergeCells count="8">
    <mergeCell ref="G44:H44"/>
    <mergeCell ref="E50:H50"/>
    <mergeCell ref="E51:H51"/>
    <mergeCell ref="H1:I1"/>
    <mergeCell ref="B4:H4"/>
    <mergeCell ref="B5:H5"/>
    <mergeCell ref="B6:H6"/>
    <mergeCell ref="G43:H43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1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CON03</dc:creator>
  <cp:keywords/>
  <dc:description/>
  <cp:lastModifiedBy>diseño</cp:lastModifiedBy>
  <cp:lastPrinted>2011-02-21T00:37:55Z</cp:lastPrinted>
  <dcterms:created xsi:type="dcterms:W3CDTF">2009-09-24T14:52:58Z</dcterms:created>
  <dcterms:modified xsi:type="dcterms:W3CDTF">2011-04-18T00:23:28Z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